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REDRAČUN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PREDDELA'!$B$55</definedName>
    <definedName name="_1.4_Predhodna_dela">'1. PREDDELA'!#REF!</definedName>
    <definedName name="_1.5_Geotehnika_predorov">'1. PREDDELA'!#REF!</definedName>
    <definedName name="_1_preddela_1" localSheetId="1">'1. PREDDELA'!$B$2:$F$69</definedName>
    <definedName name="_1_preddela_1" localSheetId="2">'2. ZEMELJSKA DELA'!$B$2:$F$40</definedName>
    <definedName name="_1_preddela_1" localSheetId="3">'3. VOZIŠČNE KONSTRUKCIJE'!$B$2:$F$53</definedName>
    <definedName name="_1_preddela_1" localSheetId="4">'4. ODVODNJAVANJE'!$B$2:$F$22</definedName>
    <definedName name="_1_preddela_1" localSheetId="5">'5. GRADBENA IN OBRTNIŠKA DELA'!$B$2:$F$10</definedName>
    <definedName name="_1_preddela_1" localSheetId="6">'6. OPREMA CEST'!$B$2:$F$36</definedName>
    <definedName name="_1_preddela_1" localSheetId="7">'7. TUJE STORITVE'!$B$2:$F$25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DELA'!$B$27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DELA'!$B$32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ODVODNJAVANJE'!$B$15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CEST'!$B$27</definedName>
    <definedName name="_6.4_Oprema_za_zavarovanje_prometa">'6. OPREMA CEST'!$B$31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STORITVE'!$B$6</definedName>
    <definedName name="_7.4_klic_v_sili">'7. TUJE STORITVE'!#REF!</definedName>
    <definedName name="_7.5_Javna_razsvetljava">'7. TUJE STORITVE'!#REF!</definedName>
    <definedName name="_7.6_vodovod">'7. TUJE STORITVE'!$B$10</definedName>
    <definedName name="_7.7_Plinovod">'7. TUJE STORITVE'!$B$14</definedName>
    <definedName name="_7.8_Železnica">'7. TUJE STORITVE'!#REF!</definedName>
    <definedName name="_7.9_Preizkusi_nadzor_dokumentacija">'7. TUJE STORITVE'!$B$18</definedName>
    <definedName name="_xlnm._FilterDatabase" localSheetId="1" hidden="1">'1. PREDDELA'!$E$1:$G$69</definedName>
    <definedName name="_xlnm._FilterDatabase" localSheetId="2" hidden="1">'2. ZEMELJSKA DELA'!$E$1:$G$40</definedName>
    <definedName name="_xlnm._FilterDatabase" localSheetId="3" hidden="1">'3. VOZIŠČNE KONSTRUKCIJE'!$E$1:$G$53</definedName>
    <definedName name="_xlnm._FilterDatabase" localSheetId="4" hidden="1">'4. ODVODNJAVANJE'!$E$1:$G$22</definedName>
    <definedName name="_xlnm._FilterDatabase" localSheetId="5" hidden="1">'5. GRADBENA IN OBRTNIŠKA DELA'!$E$1:$G$10</definedName>
    <definedName name="_xlnm._FilterDatabase" localSheetId="6" hidden="1">'6. OPREMA CEST'!$E$1:$G$36</definedName>
    <definedName name="_xlnm._FilterDatabase" localSheetId="7" hidden="1">'7. TUJE STORITVE'!$E$1:$G$25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PREDDELA'!$B$55</definedName>
    <definedName name="_xlnm.Print_Area" localSheetId="5">'5. GRADBENA IN OBRTNIŠKA DELA'!$A$1:$G$10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CEST'!$B$31</definedName>
  </definedNames>
  <calcPr calcId="152511"/>
</workbook>
</file>

<file path=xl/calcChain.xml><?xml version="1.0" encoding="utf-8"?>
<calcChain xmlns="http://schemas.openxmlformats.org/spreadsheetml/2006/main">
  <c r="E11" i="6" l="1"/>
  <c r="E10" i="6"/>
  <c r="E30" i="5"/>
  <c r="E28" i="5"/>
  <c r="E10" i="5"/>
  <c r="E38" i="4"/>
  <c r="E36" i="4"/>
  <c r="E35" i="4"/>
  <c r="E24" i="4"/>
  <c r="E11" i="4"/>
  <c r="E10" i="4"/>
  <c r="E30" i="8" l="1"/>
  <c r="E32" i="8"/>
  <c r="E22" i="8"/>
  <c r="E21" i="8"/>
  <c r="E20" i="8"/>
  <c r="E18" i="6"/>
  <c r="E42" i="5"/>
  <c r="E24" i="5"/>
  <c r="E14" i="5" s="1"/>
  <c r="E51" i="2"/>
  <c r="E38" i="2"/>
  <c r="E44" i="2"/>
  <c r="E45" i="2"/>
  <c r="G32" i="2"/>
  <c r="G31" i="2" l="1"/>
  <c r="G23" i="9" l="1"/>
  <c r="G35" i="5" l="1"/>
  <c r="G13" i="6" l="1"/>
  <c r="E21" i="2"/>
  <c r="E20" i="2"/>
  <c r="G22" i="2" l="1"/>
  <c r="E41" i="2" l="1"/>
  <c r="E33" i="5"/>
  <c r="E32" i="5"/>
  <c r="E31" i="5"/>
  <c r="G8" i="7" l="1"/>
  <c r="G22" i="8" l="1"/>
  <c r="E42" i="2" l="1"/>
  <c r="E37" i="4" l="1"/>
  <c r="G12" i="6" l="1"/>
  <c r="E29" i="5"/>
  <c r="E30" i="4" l="1"/>
  <c r="E9" i="6" l="1"/>
  <c r="G30" i="2" l="1"/>
  <c r="E7" i="9" l="1"/>
  <c r="E6" i="9"/>
  <c r="E5" i="9" l="1"/>
  <c r="E34" i="4" l="1"/>
  <c r="E31" i="8" l="1"/>
  <c r="G33" i="8"/>
  <c r="G34" i="8"/>
  <c r="E9" i="2"/>
  <c r="G16" i="4" l="1"/>
  <c r="G36" i="5" l="1"/>
  <c r="G20" i="6" l="1"/>
  <c r="G59" i="2" l="1"/>
  <c r="G20" i="9" l="1"/>
  <c r="G21" i="9"/>
  <c r="G22" i="9"/>
  <c r="G16" i="9"/>
  <c r="G12" i="9"/>
  <c r="G8" i="9"/>
  <c r="G29" i="8"/>
  <c r="G15" i="8"/>
  <c r="G16" i="8"/>
  <c r="G17" i="8"/>
  <c r="G18" i="8"/>
  <c r="G19" i="8"/>
  <c r="G20" i="8"/>
  <c r="F21" i="8"/>
  <c r="G21" i="8" s="1"/>
  <c r="G23" i="8"/>
  <c r="G24" i="8"/>
  <c r="G25" i="8"/>
  <c r="G14" i="8"/>
  <c r="G8" i="8"/>
  <c r="G9" i="8"/>
  <c r="G10" i="8"/>
  <c r="G34" i="4"/>
  <c r="G35" i="4"/>
  <c r="G36" i="4"/>
  <c r="G37" i="4"/>
  <c r="G38" i="4"/>
  <c r="G17" i="6"/>
  <c r="G18" i="6"/>
  <c r="G19" i="6"/>
  <c r="F8" i="6"/>
  <c r="G8" i="6" s="1"/>
  <c r="F9" i="6"/>
  <c r="G9" i="6" s="1"/>
  <c r="F10" i="6"/>
  <c r="G10" i="6" s="1"/>
  <c r="G11" i="6"/>
  <c r="G51" i="5"/>
  <c r="G47" i="5"/>
  <c r="F42" i="5"/>
  <c r="G42" i="5" s="1"/>
  <c r="G43" i="5"/>
  <c r="F34" i="5"/>
  <c r="G34" i="5" s="1"/>
  <c r="G28" i="5"/>
  <c r="G29" i="5"/>
  <c r="G30" i="5"/>
  <c r="G23" i="5"/>
  <c r="G24" i="5"/>
  <c r="G19" i="5"/>
  <c r="G14" i="5"/>
  <c r="G9" i="5"/>
  <c r="G10" i="5"/>
  <c r="G29" i="4"/>
  <c r="G30" i="4"/>
  <c r="G24" i="4"/>
  <c r="G25" i="4"/>
  <c r="G20" i="4"/>
  <c r="G15" i="4"/>
  <c r="F8" i="4"/>
  <c r="G8" i="4" s="1"/>
  <c r="F9" i="4"/>
  <c r="G9" i="4" s="1"/>
  <c r="F10" i="4"/>
  <c r="G10" i="4" s="1"/>
  <c r="F11" i="4"/>
  <c r="G11" i="4" s="1"/>
  <c r="G67" i="2"/>
  <c r="G66" i="2"/>
  <c r="G62" i="2"/>
  <c r="G58" i="2"/>
  <c r="F51" i="2"/>
  <c r="G51" i="2" s="1"/>
  <c r="G52" i="2"/>
  <c r="G53" i="2"/>
  <c r="G38" i="2"/>
  <c r="G39" i="2"/>
  <c r="G40" i="2"/>
  <c r="G41" i="2"/>
  <c r="G42" i="2"/>
  <c r="G43" i="2"/>
  <c r="G44" i="2"/>
  <c r="F45" i="2"/>
  <c r="G45" i="2" s="1"/>
  <c r="F46" i="2"/>
  <c r="G46" i="2" s="1"/>
  <c r="G47" i="2"/>
  <c r="F37" i="2"/>
  <c r="G37" i="2" s="1"/>
  <c r="G28" i="2"/>
  <c r="G29" i="2"/>
  <c r="G33" i="2"/>
  <c r="G27" i="2"/>
  <c r="F16" i="2"/>
  <c r="G16" i="2" s="1"/>
  <c r="G17" i="2"/>
  <c r="F18" i="2"/>
  <c r="G18" i="2" s="1"/>
  <c r="F19" i="2"/>
  <c r="G19" i="2" s="1"/>
  <c r="F20" i="2"/>
  <c r="G20" i="2" s="1"/>
  <c r="F21" i="2"/>
  <c r="G21" i="2" s="1"/>
  <c r="G23" i="2"/>
  <c r="G8" i="2"/>
  <c r="G9" i="2"/>
  <c r="G10" i="2"/>
  <c r="G11" i="2"/>
  <c r="E19" i="9"/>
  <c r="E18" i="9"/>
  <c r="E17" i="9"/>
  <c r="E15" i="9"/>
  <c r="E14" i="9"/>
  <c r="E13" i="9"/>
  <c r="E11" i="9"/>
  <c r="E10" i="9"/>
  <c r="E28" i="8"/>
  <c r="E27" i="8"/>
  <c r="E26" i="8"/>
  <c r="E13" i="8"/>
  <c r="E12" i="8"/>
  <c r="E11" i="8"/>
  <c r="E7" i="8"/>
  <c r="E6" i="8"/>
  <c r="E5" i="8"/>
  <c r="E7" i="7"/>
  <c r="E6" i="7"/>
  <c r="E5" i="7"/>
  <c r="E15" i="6"/>
  <c r="E50" i="5"/>
  <c r="E49" i="5"/>
  <c r="E48" i="5"/>
  <c r="E46" i="5"/>
  <c r="E45" i="5"/>
  <c r="E44" i="5"/>
  <c r="E41" i="5"/>
  <c r="E40" i="5"/>
  <c r="E39" i="5"/>
  <c r="E22" i="5"/>
  <c r="E21" i="5"/>
  <c r="E20" i="5"/>
  <c r="E18" i="5"/>
  <c r="E17" i="5"/>
  <c r="E13" i="5"/>
  <c r="E12" i="5"/>
  <c r="E28" i="4"/>
  <c r="E27" i="4"/>
  <c r="E26" i="4"/>
  <c r="E19" i="4"/>
  <c r="E18" i="4"/>
  <c r="E17" i="4"/>
  <c r="E13" i="4"/>
  <c r="E12" i="4"/>
  <c r="E65" i="2"/>
  <c r="E64" i="2"/>
  <c r="E63" i="2"/>
  <c r="E61" i="2"/>
  <c r="E60" i="2"/>
  <c r="E57" i="2"/>
  <c r="E56" i="2"/>
  <c r="E50" i="2"/>
  <c r="E48" i="2"/>
  <c r="E49" i="2"/>
  <c r="E36" i="2"/>
  <c r="E35" i="2"/>
  <c r="E34" i="2"/>
  <c r="E24" i="2"/>
  <c r="E25" i="2"/>
  <c r="E26" i="2"/>
  <c r="E15" i="2"/>
  <c r="E14" i="2"/>
  <c r="E7" i="2"/>
  <c r="E6" i="2"/>
  <c r="E5" i="2"/>
  <c r="G32" i="8" l="1"/>
  <c r="G30" i="8"/>
  <c r="G33" i="5"/>
  <c r="G31" i="5"/>
  <c r="G32" i="5"/>
  <c r="E9" i="9"/>
  <c r="G6" i="9"/>
  <c r="G7" i="9"/>
  <c r="G31" i="8"/>
  <c r="E12" i="2"/>
  <c r="G14" i="9"/>
  <c r="G15" i="9"/>
  <c r="G13" i="9"/>
  <c r="G10" i="9"/>
  <c r="G11" i="9"/>
  <c r="G26" i="8"/>
  <c r="G27" i="8"/>
  <c r="G28" i="8"/>
  <c r="G11" i="8"/>
  <c r="G12" i="8"/>
  <c r="G13" i="8"/>
  <c r="G5" i="8"/>
  <c r="G6" i="8"/>
  <c r="G7" i="8"/>
  <c r="G5" i="7"/>
  <c r="G6" i="7"/>
  <c r="G7" i="7"/>
  <c r="G15" i="6"/>
  <c r="G48" i="5"/>
  <c r="G49" i="5"/>
  <c r="G50" i="5"/>
  <c r="G45" i="5"/>
  <c r="G46" i="5"/>
  <c r="G44" i="5"/>
  <c r="G39" i="5"/>
  <c r="G40" i="5"/>
  <c r="G41" i="5"/>
  <c r="G20" i="5"/>
  <c r="G21" i="5"/>
  <c r="G22" i="5"/>
  <c r="G18" i="5"/>
  <c r="G17" i="5"/>
  <c r="G11" i="5"/>
  <c r="G12" i="5"/>
  <c r="G13" i="5"/>
  <c r="G26" i="4"/>
  <c r="G28" i="4"/>
  <c r="G27" i="4"/>
  <c r="G19" i="4"/>
  <c r="G17" i="4"/>
  <c r="G18" i="4"/>
  <c r="G13" i="4"/>
  <c r="G14" i="4"/>
  <c r="G12" i="4"/>
  <c r="G63" i="2"/>
  <c r="G64" i="2"/>
  <c r="G65" i="2"/>
  <c r="G60" i="2"/>
  <c r="G61" i="2"/>
  <c r="G57" i="2"/>
  <c r="G56" i="2"/>
  <c r="G48" i="2"/>
  <c r="G49" i="2"/>
  <c r="G50" i="2"/>
  <c r="G34" i="2"/>
  <c r="G35" i="2"/>
  <c r="G36" i="2"/>
  <c r="G24" i="2"/>
  <c r="G25" i="2"/>
  <c r="G26" i="2"/>
  <c r="G14" i="2"/>
  <c r="G15" i="2"/>
  <c r="G6" i="2"/>
  <c r="G7" i="2"/>
  <c r="G5" i="2"/>
  <c r="E14" i="4"/>
  <c r="E13" i="2"/>
  <c r="G5" i="9" l="1"/>
  <c r="G9" i="9"/>
  <c r="F22" i="6"/>
  <c r="F36" i="8"/>
  <c r="H24" i="1" s="1"/>
  <c r="F40" i="4"/>
  <c r="H16" i="1" s="1"/>
  <c r="G13" i="2"/>
  <c r="G12" i="2"/>
  <c r="F10" i="7" l="1"/>
  <c r="H22" i="1" s="1"/>
  <c r="F53" i="5"/>
  <c r="H18" i="1" s="1"/>
  <c r="F69" i="2"/>
  <c r="H14" i="1" s="1"/>
  <c r="H20" i="1"/>
  <c r="G19" i="9" l="1"/>
  <c r="G17" i="9"/>
  <c r="G18" i="9"/>
  <c r="F25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<sst xmlns="http://schemas.openxmlformats.org/spreadsheetml/2006/main" count="438" uniqueCount="302">
  <si>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</si>
  <si>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</si>
  <si>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</si>
  <si>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</si>
  <si>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</si>
  <si>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</si>
  <si>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</si>
  <si>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</si>
  <si>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</si>
  <si>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12 121</t>
  </si>
  <si>
    <t>12 122</t>
  </si>
  <si>
    <t>12 151</t>
  </si>
  <si>
    <t>12 152</t>
  </si>
  <si>
    <t>12 163</t>
  </si>
  <si>
    <t>12 166</t>
  </si>
  <si>
    <t>12 181</t>
  </si>
  <si>
    <t>12 211</t>
  </si>
  <si>
    <t>12 222</t>
  </si>
  <si>
    <t>12 223</t>
  </si>
  <si>
    <t>m1</t>
  </si>
  <si>
    <t>m3</t>
  </si>
  <si>
    <t>12 297</t>
  </si>
  <si>
    <t>12 311</t>
  </si>
  <si>
    <t>12 321</t>
  </si>
  <si>
    <t>12 322</t>
  </si>
  <si>
    <t>12 351</t>
  </si>
  <si>
    <t>12 371</t>
  </si>
  <si>
    <t>12 372</t>
  </si>
  <si>
    <t>12 381</t>
  </si>
  <si>
    <t>12 382</t>
  </si>
  <si>
    <t>12 391</t>
  </si>
  <si>
    <t>12 392</t>
  </si>
  <si>
    <t>12 393</t>
  </si>
  <si>
    <t>12 426</t>
  </si>
  <si>
    <t>12 431</t>
  </si>
  <si>
    <t>12 498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</si>
  <si>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</si>
  <si>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</si>
  <si>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</si>
  <si>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</si>
  <si>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</si>
  <si>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</si>
  <si>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</si>
  <si>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</si>
  <si>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</si>
  <si>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</si>
  <si>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</si>
  <si>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</si>
  <si>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</si>
  <si>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</si>
  <si>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</si>
  <si>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</si>
  <si>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</si>
  <si>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</si>
  <si>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</si>
  <si>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</si>
  <si>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</si>
  <si>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</si>
  <si>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</si>
  <si>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</si>
  <si>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</si>
  <si>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</si>
  <si>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</si>
  <si>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</si>
  <si>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</si>
  <si>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</si>
  <si>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Odstranitev panja s premerom 31 do 50 cm z odvozom na deponijo na razdaljo nad 1000 m
</t>
  </si>
  <si>
    <t xml:space="preserve">Porušitev in odstranitev makadamskega vozišča v debelini do 20 cm
</t>
  </si>
  <si>
    <t xml:space="preserve">Porušitev in odstranitev nevezanega tlaka iz lomljenca, tlakovcev, plošč, debeline do 12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</si>
  <si>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</si>
  <si>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</si>
  <si>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</si>
  <si>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 xml:space="preserve">Porušitev in odstranitev kanalizacije iz obbetoniranih cevi s premerom do 40 cm
</t>
  </si>
  <si>
    <t xml:space="preserve">Porušitev in odstranitev jaška z notranjo stranico/premerom do 60 cm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</si>
  <si>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</si>
  <si>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</si>
  <si>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</si>
  <si>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</si>
  <si>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</si>
  <si>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</si>
  <si>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</si>
  <si>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</si>
  <si>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</si>
  <si>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</si>
  <si>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</si>
  <si>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</si>
  <si>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</si>
  <si>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</si>
  <si>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</si>
  <si>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</si>
  <si>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</si>
  <si>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</si>
  <si>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</si>
  <si>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</si>
  <si>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</si>
  <si>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</si>
  <si>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</si>
  <si>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</si>
  <si>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</si>
  <si>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</si>
  <si>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</si>
  <si>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</si>
  <si>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</si>
  <si>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</si>
  <si>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</si>
  <si>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</si>
  <si>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</si>
  <si>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</si>
  <si>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</si>
  <si>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</si>
  <si>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43 831</t>
  </si>
  <si>
    <t>43 841</t>
  </si>
  <si>
    <t>4.4  Jaški</t>
  </si>
  <si>
    <t>44 333</t>
  </si>
  <si>
    <t>44 973</t>
  </si>
  <si>
    <t>44 992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</si>
  <si>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</si>
  <si>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</si>
  <si>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</si>
  <si>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</si>
  <si>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</si>
  <si>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</si>
  <si>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</si>
  <si>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</si>
  <si>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</si>
  <si>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</si>
  <si>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</si>
  <si>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</si>
  <si>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62 111</t>
  </si>
  <si>
    <t>62 112</t>
  </si>
  <si>
    <t>62 113</t>
  </si>
  <si>
    <t>62 114</t>
  </si>
  <si>
    <t>62 163</t>
  </si>
  <si>
    <t>62 165</t>
  </si>
  <si>
    <t>62 166</t>
  </si>
  <si>
    <t>62 167</t>
  </si>
  <si>
    <t>62 168</t>
  </si>
  <si>
    <t>62 222</t>
  </si>
  <si>
    <t>62 253</t>
  </si>
  <si>
    <t>62 711</t>
  </si>
  <si>
    <t>6.3  Oprema za vodenje prometa</t>
  </si>
  <si>
    <t>63 411</t>
  </si>
  <si>
    <t>6.4  Oprema za zavarovanje prometa</t>
  </si>
  <si>
    <t>SKUPAJ TUJE STORITVE:</t>
  </si>
  <si>
    <t>7.   TUJE STORITVE</t>
  </si>
  <si>
    <t>7.3  Telekomunikacijske naprave</t>
  </si>
  <si>
    <t>73 131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</si>
  <si>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</si>
  <si>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</si>
  <si>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</si>
  <si>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</si>
  <si>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</si>
  <si>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</si>
  <si>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</si>
  <si>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</si>
  <si>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</si>
  <si>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</si>
  <si>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</si>
  <si>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</si>
  <si>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</si>
  <si>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</si>
  <si>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</si>
  <si>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</si>
  <si>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</si>
  <si>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</si>
  <si>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</si>
  <si>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</si>
  <si>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</si>
  <si>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</si>
  <si>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</si>
  <si>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</si>
  <si>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</si>
  <si>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34 612</t>
  </si>
  <si>
    <t>3.5.2 Robniki</t>
  </si>
  <si>
    <t>3.5.3 Obrobe</t>
  </si>
  <si>
    <t>35 214</t>
  </si>
  <si>
    <t>35 235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</si>
  <si>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</si>
  <si>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</si>
  <si>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</si>
  <si>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</si>
  <si>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</si>
  <si>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</si>
  <si>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</si>
  <si>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</si>
  <si>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</si>
  <si>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</si>
  <si>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</si>
  <si>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</si>
  <si>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</si>
  <si>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</si>
  <si>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</si>
  <si>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</si>
  <si>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</si>
  <si>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</si>
  <si>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</si>
  <si>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</si>
  <si>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</si>
  <si>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</si>
  <si>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</si>
  <si>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</si>
  <si>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</si>
  <si>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</si>
  <si>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</si>
  <si>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</si>
  <si>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</si>
  <si>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</si>
  <si>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Preložitev oz. višinska prilagoditev tlakovcev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</si>
  <si>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</si>
  <si>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</si>
  <si>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</si>
  <si>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</si>
  <si>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</si>
  <si>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</si>
  <si>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</si>
  <si>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</si>
  <si>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</si>
  <si>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</si>
  <si>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</si>
  <si>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</si>
  <si>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</si>
  <si>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 xml:space="preserve">širina črte 10 cm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</si>
  <si>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20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5233 </t>
    </r>
    <r>
      <rPr>
        <sz val="10"/>
        <color theme="1"/>
        <rFont val="Arial Narrow"/>
        <family val="2"/>
        <charset val="238"/>
      </rPr>
      <t xml:space="preserve">)
</t>
    </r>
  </si>
  <si>
    <t xml:space="preserve">Arheološki nadzor 
</t>
  </si>
  <si>
    <t>55 ___</t>
  </si>
  <si>
    <t>Rezanje asfaltne plasti s talno diamantno žago, debele 6 do 10 cm</t>
  </si>
  <si>
    <t xml:space="preserve">Odstranitev vej predhodno posekanih dreves
</t>
  </si>
  <si>
    <t xml:space="preserve">Porušitev in odstranitev robnika iz naravnega kamna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</si>
  <si>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</si>
  <si>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</si>
  <si>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</si>
  <si>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</si>
  <si>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</si>
  <si>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</si>
  <si>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Demontaža obvestilne table s površino 1,1 do 3 m2
</t>
  </si>
  <si>
    <t xml:space="preserve">Demontaža obvestilne table s površino nad 3 m2
</t>
  </si>
  <si>
    <t xml:space="preserve">Porušitev in odstranitev žive meje
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</si>
  <si>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</si>
  <si>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</si>
  <si>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</si>
  <si>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</si>
  <si>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</si>
  <si>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</si>
  <si>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</si>
  <si>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Doplačilo za izdelavo </t>
    </r>
    <r>
      <rPr>
        <b/>
        <i/>
        <sz val="10"/>
        <color theme="1"/>
        <rFont val="Arial Narrow"/>
        <family val="2"/>
        <charset val="238"/>
      </rPr>
      <t xml:space="preserve">prekinjenih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>širina črte 15 cm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</si>
  <si>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Odstranitev</t>
    </r>
    <r>
      <rPr>
        <sz val="10"/>
        <color theme="1"/>
        <rFont val="Arial Narrow"/>
        <family val="2"/>
        <charset val="238"/>
      </rPr>
      <t xml:space="preserve"> neveljavnih označb na vozišču z rezkanjem, 
</t>
    </r>
    <r>
      <rPr>
        <b/>
        <i/>
        <sz val="10"/>
        <color theme="1"/>
        <rFont val="Arial Narrow"/>
        <family val="2"/>
        <charset val="238"/>
      </rPr>
      <t>širina črte 10 do 15 cm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</si>
  <si>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</si>
  <si>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t>64 011</t>
  </si>
  <si>
    <t>64 012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</si>
  <si>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</si>
  <si>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</si>
  <si>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peskolov</t>
    </r>
    <r>
      <rPr>
        <sz val="10"/>
        <rFont val="Arial Narrow"/>
        <family val="2"/>
        <charset val="238"/>
      </rPr>
      <t xml:space="preserve">
</t>
    </r>
  </si>
  <si>
    <t>34 931</t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</si>
  <si>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</si>
  <si>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</si>
  <si>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Izdelava tlakovane obrabne plasti iz </t>
    </r>
    <r>
      <rPr>
        <b/>
        <i/>
        <sz val="10"/>
        <color theme="1"/>
        <rFont val="Arial Narrow"/>
        <family val="2"/>
        <charset val="238"/>
      </rPr>
      <t xml:space="preserve">plošč iz zaribanega cementnega betona </t>
    </r>
    <r>
      <rPr>
        <sz val="10"/>
        <color theme="1"/>
        <rFont val="Arial Narrow"/>
        <family val="2"/>
        <charset val="238"/>
      </rPr>
      <t xml:space="preserve"> velikosti do</t>
    </r>
    <r>
      <rPr>
        <b/>
        <i/>
        <sz val="10"/>
        <color theme="1"/>
        <rFont val="Arial Narrow"/>
        <family val="2"/>
        <charset val="238"/>
      </rPr>
      <t xml:space="preserve"> 20 cm /20 cm/8 cm</t>
    </r>
    <r>
      <rPr>
        <sz val="10"/>
        <color theme="1"/>
        <rFont val="Arial Narrow"/>
        <family val="2"/>
        <charset val="238"/>
      </rPr>
      <t xml:space="preserve">, stiki zaliti s cementno malto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</si>
  <si>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</si>
  <si>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</si>
  <si>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</si>
  <si>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</si>
  <si>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</si>
  <si>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</si>
  <si>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</si>
  <si>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</si>
  <si>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</si>
  <si>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</si>
  <si>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</si>
  <si>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</si>
  <si>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</si>
  <si>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</si>
  <si>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</si>
  <si>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C4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B1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B11</t>
    </r>
  </si>
  <si>
    <r>
      <t>Porušitev in odstranitev jeklenega stebrička (</t>
    </r>
    <r>
      <rPr>
        <i/>
        <sz val="10"/>
        <color theme="1"/>
        <rFont val="Arial Narrow"/>
        <family val="2"/>
        <charset val="238"/>
      </rPr>
      <t>ob parkirišču</t>
    </r>
    <r>
      <rPr>
        <sz val="10"/>
        <color theme="1"/>
        <rFont val="Arial Narrow"/>
        <family val="2"/>
        <charset val="238"/>
      </rPr>
      <t xml:space="preserve">), vključno z odstranitvijo temelja
</t>
    </r>
  </si>
  <si>
    <t xml:space="preserve">Demontaža prometnega znaka na enem podstavku
</t>
  </si>
  <si>
    <r>
      <t xml:space="preserve">Porušitev in odstranitev </t>
    </r>
    <r>
      <rPr>
        <b/>
        <i/>
        <sz val="10"/>
        <rFont val="Arial Narrow"/>
        <family val="2"/>
        <charset val="238"/>
      </rPr>
      <t>elektronske zapornice</t>
    </r>
    <r>
      <rPr>
        <sz val="10"/>
        <rFont val="Arial Narrow"/>
        <family val="2"/>
        <charset val="238"/>
      </rPr>
      <t xml:space="preserve"> (2 kom) na parkirišču ter dovodnih NN elektro kablov in cevi, vključno s porušitvijo nosilnega temelja zapornic ter deponiranje do ponovne vgradnje
- </t>
    </r>
    <r>
      <rPr>
        <i/>
        <sz val="10"/>
        <rFont val="Arial Narrow"/>
        <family val="2"/>
        <charset val="238"/>
      </rPr>
      <t xml:space="preserve">zapornica na parkirišču, dolžine cca. 5m 
  (v območju med B7 in B8)
</t>
    </r>
  </si>
  <si>
    <t xml:space="preserve">Pripravljalna dela (gradbiščna tabla, …)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</si>
  <si>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</si>
  <si>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</si>
  <si>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>12 299a</t>
  </si>
  <si>
    <t>12 299b</t>
  </si>
  <si>
    <r>
      <t xml:space="preserve">Demontaža in odstranitev </t>
    </r>
    <r>
      <rPr>
        <b/>
        <i/>
        <sz val="10"/>
        <color theme="1"/>
        <rFont val="Arial Narrow"/>
        <family val="2"/>
        <charset val="238"/>
      </rPr>
      <t xml:space="preserve">poklopnega jeklenega stebrička </t>
    </r>
    <r>
      <rPr>
        <sz val="10"/>
        <color theme="1"/>
        <rFont val="Arial Narrow"/>
        <family val="2"/>
        <charset val="238"/>
      </rPr>
      <t xml:space="preserve">za preprečevanje nedovoljenega parkiranja na zasebnem parkirišču ter deponiranje do ponovne vgradnje
</t>
    </r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</si>
  <si>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</si>
  <si>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t xml:space="preserve">Izdelava izravnalne plasti iz drobljenca v povprečni deb. do 5 cm
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</si>
  <si>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(vozišče, uvozi in uvozi čez pločnik)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</si>
  <si>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</si>
  <si>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m3
</t>
    </r>
    <r>
      <rPr>
        <sz val="9"/>
        <color theme="1"/>
        <rFont val="Arial Narrow"/>
        <family val="2"/>
        <charset val="238"/>
      </rPr>
      <t>(ocena)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</si>
  <si>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</si>
  <si>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</si>
  <si>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</si>
  <si>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</si>
  <si>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</si>
  <si>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>Izdelava tankoslojne vzdolžne označbe na vozišču z enokomponentno</t>
    </r>
    <r>
      <rPr>
        <b/>
        <i/>
        <sz val="10"/>
        <color theme="1"/>
        <rFont val="Arial Narrow"/>
        <family val="2"/>
        <charset val="238"/>
      </rPr>
      <t xml:space="preserve"> 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</si>
  <si>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5111, 5121, 5123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</si>
  <si>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</si>
  <si>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5232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</si>
  <si>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</si>
  <si>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</si>
  <si>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nad 1,5 m2 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5231-širine 4,0 m, 5412, 5422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</si>
  <si>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 xml:space="preserve">površina označbe 0,6 do 1,0 m2 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piktogram kolesarja na rdeči podlagi</t>
    </r>
    <r>
      <rPr>
        <sz val="10"/>
        <color theme="1"/>
        <rFont val="Arial Narrow"/>
        <family val="2"/>
        <charset val="238"/>
      </rPr>
      <t xml:space="preserve"> )
</t>
    </r>
  </si>
  <si>
    <t xml:space="preserve">Ponovna postavitev deponirane elektronske zapornice, vključno z betonskim temeljem in vsem montažnim materialom
</t>
  </si>
  <si>
    <r>
      <t xml:space="preserve">Ponovna montaža </t>
    </r>
    <r>
      <rPr>
        <b/>
        <i/>
        <sz val="10"/>
        <color theme="1"/>
        <rFont val="Arial Narrow"/>
        <family val="2"/>
        <charset val="238"/>
      </rPr>
      <t>deponiranega jeklenega inox poklopnega stebrička</t>
    </r>
    <r>
      <rPr>
        <sz val="10"/>
        <color theme="1"/>
        <rFont val="Arial Narrow"/>
        <family val="2"/>
        <charset val="238"/>
      </rPr>
      <t xml:space="preserve">, za preprečevanje nedovoljenega parkiranja na zasebnem parkirišču
</t>
    </r>
  </si>
  <si>
    <r>
      <t xml:space="preserve">Dobava in montaža </t>
    </r>
    <r>
      <rPr>
        <b/>
        <i/>
        <sz val="10"/>
        <color theme="1"/>
        <rFont val="Arial Narrow"/>
        <family val="2"/>
        <charset val="238"/>
      </rPr>
      <t>jeklenega inox poklopnega stebrička</t>
    </r>
    <r>
      <rPr>
        <sz val="10"/>
        <color theme="1"/>
        <rFont val="Arial Narrow"/>
        <family val="2"/>
        <charset val="238"/>
      </rPr>
      <t>, za preprečevanje nedovoljenega parkiranja na zasebnem parkirišču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</si>
</sst>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3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1" fillId="10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22" fillId="13" borderId="0" xfId="0" applyNumberFormat="1" applyFont="1" applyFill="1" applyAlignment="1" applyProtection="1">
      <alignment vertical="top"/>
    </xf>
    <xf numFmtId="2" fontId="11" fillId="8" borderId="0" xfId="0" applyNumberFormat="1" applyFont="1" applyFill="1" applyAlignment="1" applyProtection="1">
      <alignment vertical="top"/>
    </xf>
    <xf numFmtId="2" fontId="10" fillId="13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2" fillId="8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19" fillId="0" borderId="3" xfId="0" applyFont="1" applyBorder="1" applyAlignment="1" applyProtection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4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204</v>
      </c>
      <c r="E4" s="154" t="s">
        <v>269</v>
      </c>
      <c r="F4" s="154"/>
      <c r="G4" s="154"/>
      <c r="H4" s="154"/>
    </row>
    <row r="6" spans="3:9" ht="51.75" customHeight="1" x14ac:dyDescent="0.3">
      <c r="C6" s="31" t="s">
        <v>202</v>
      </c>
      <c r="D6" s="32"/>
      <c r="E6" s="155" t="s">
        <v>270</v>
      </c>
      <c r="F6" s="155"/>
      <c r="G6" s="155"/>
      <c r="H6" s="155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203</v>
      </c>
      <c r="E8" s="156" t="s">
        <v>271</v>
      </c>
      <c r="F8" s="156"/>
      <c r="G8" s="156"/>
      <c r="H8" s="156"/>
    </row>
    <row r="9" spans="3:9" ht="17.25" x14ac:dyDescent="0.3">
      <c r="E9" s="34"/>
    </row>
    <row r="11" spans="3:9" x14ac:dyDescent="0.3">
      <c r="C11" s="35" t="s">
        <v>57</v>
      </c>
    </row>
    <row r="14" spans="3:9" x14ac:dyDescent="0.3">
      <c r="C14" s="36" t="s">
        <v>180</v>
      </c>
      <c r="D14" s="37"/>
      <c r="E14" s="37"/>
      <c r="F14" s="37"/>
      <c r="G14" s="37"/>
      <c r="H14" s="38">
        <f>'1. PREDDELA'!F69</f>
        <v>20136.2</v>
      </c>
    </row>
    <row r="15" spans="3:9" x14ac:dyDescent="0.3">
      <c r="H15" s="39"/>
    </row>
    <row r="16" spans="3:9" x14ac:dyDescent="0.3">
      <c r="C16" s="36" t="s">
        <v>181</v>
      </c>
      <c r="D16" s="37"/>
      <c r="E16" s="37"/>
      <c r="F16" s="37"/>
      <c r="G16" s="37"/>
      <c r="H16" s="38">
        <f>'2. ZEMELJSKA DELA'!F40</f>
        <v>40322.985999999997</v>
      </c>
    </row>
    <row r="17" spans="3:8" x14ac:dyDescent="0.3">
      <c r="H17" s="39"/>
    </row>
    <row r="18" spans="3:8" x14ac:dyDescent="0.3">
      <c r="C18" s="36" t="s">
        <v>182</v>
      </c>
      <c r="D18" s="37"/>
      <c r="E18" s="37"/>
      <c r="F18" s="37"/>
      <c r="G18" s="37"/>
      <c r="H18" s="38">
        <f>'3. VOZIŠČNE KONSTRUKCIJE'!F53</f>
        <v>59840.625</v>
      </c>
    </row>
    <row r="19" spans="3:8" x14ac:dyDescent="0.3">
      <c r="H19" s="39"/>
    </row>
    <row r="20" spans="3:8" x14ac:dyDescent="0.3">
      <c r="C20" s="36" t="s">
        <v>183</v>
      </c>
      <c r="D20" s="37"/>
      <c r="E20" s="37"/>
      <c r="F20" s="37"/>
      <c r="G20" s="37"/>
      <c r="H20" s="38">
        <f>'4. ODVODNJAVANJE'!F22</f>
        <v>5321.08</v>
      </c>
    </row>
    <row r="21" spans="3:8" x14ac:dyDescent="0.3">
      <c r="H21" s="39"/>
    </row>
    <row r="22" spans="3:8" x14ac:dyDescent="0.3">
      <c r="C22" s="36" t="s">
        <v>184</v>
      </c>
      <c r="D22" s="37"/>
      <c r="E22" s="37"/>
      <c r="F22" s="37"/>
      <c r="G22" s="37"/>
      <c r="H22" s="38">
        <f>'5. GRADBENA IN OBRTNIŠKA DELA'!F10</f>
        <v>2400</v>
      </c>
    </row>
    <row r="23" spans="3:8" x14ac:dyDescent="0.3">
      <c r="H23" s="39"/>
    </row>
    <row r="24" spans="3:8" x14ac:dyDescent="0.3">
      <c r="C24" s="36" t="s">
        <v>185</v>
      </c>
      <c r="D24" s="37"/>
      <c r="E24" s="37"/>
      <c r="F24" s="37"/>
      <c r="G24" s="37"/>
      <c r="H24" s="38">
        <f>'6. OPREMA CEST'!F36</f>
        <v>7563.7</v>
      </c>
    </row>
    <row r="25" spans="3:8" x14ac:dyDescent="0.3">
      <c r="H25" s="39"/>
    </row>
    <row r="26" spans="3:8" x14ac:dyDescent="0.3">
      <c r="C26" s="36" t="s">
        <v>186</v>
      </c>
      <c r="D26" s="37"/>
      <c r="E26" s="37"/>
      <c r="F26" s="37"/>
      <c r="G26" s="37"/>
      <c r="H26" s="38">
        <f>'7. TUJE STORITVE'!F25</f>
        <v>8850</v>
      </c>
    </row>
    <row r="27" spans="3:8" x14ac:dyDescent="0.3">
      <c r="H27" s="39"/>
    </row>
    <row r="28" spans="3:8" x14ac:dyDescent="0.3">
      <c r="C28" s="36" t="s">
        <v>187</v>
      </c>
      <c r="D28" s="37"/>
      <c r="E28" s="37"/>
      <c r="F28" s="37"/>
      <c r="G28" s="37"/>
      <c r="H28" s="38">
        <f>IF(SUM(H14:H26)=0,"",SUM(H14:H26)*0.05)</f>
        <v>7221.7295500000009</v>
      </c>
    </row>
    <row r="31" spans="3:8" x14ac:dyDescent="0.3">
      <c r="F31" s="40" t="s">
        <v>58</v>
      </c>
      <c r="H31" s="39">
        <f>IF(SUM(H14:H28)=0,"",SUM(H14:H28))</f>
        <v>151656.32055</v>
      </c>
    </row>
    <row r="32" spans="3:8" x14ac:dyDescent="0.3">
      <c r="F32" s="40"/>
      <c r="H32" s="39"/>
    </row>
    <row r="33" spans="2:8" x14ac:dyDescent="0.3">
      <c r="F33" s="40" t="s">
        <v>195</v>
      </c>
      <c r="H33" s="39">
        <f>IF(SUM(H31)=0,"",SUM(0.22*H31))</f>
        <v>33364.390521000001</v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59</v>
      </c>
      <c r="D36" s="37"/>
      <c r="E36" s="37"/>
      <c r="F36" s="37"/>
      <c r="G36" s="37"/>
      <c r="H36" s="43">
        <f>IF(SUM(H31:H33)=0,"",SUM(H31:H33))</f>
        <v>185020.711071</v>
      </c>
    </row>
    <row r="41" spans="2:8" ht="17.25" hidden="1" thickBot="1" x14ac:dyDescent="0.35">
      <c r="B41" s="153" t="s">
        <v>60</v>
      </c>
      <c r="C41" s="153"/>
      <c r="D41" s="153"/>
      <c r="E41" s="153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6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51</v>
      </c>
      <c r="C2" s="8" t="s">
        <v>56</v>
      </c>
      <c r="D2" s="8" t="s">
        <v>52</v>
      </c>
      <c r="E2" s="9" t="s">
        <v>53</v>
      </c>
      <c r="F2" s="9" t="s">
        <v>54</v>
      </c>
      <c r="G2" s="9" t="s">
        <v>55</v>
      </c>
      <c r="I2" s="127" t="s">
        <v>61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28"/>
    </row>
    <row r="4" spans="1:9" ht="15.75" x14ac:dyDescent="0.2">
      <c r="B4" s="159" t="s">
        <v>0</v>
      </c>
      <c r="C4" s="159"/>
      <c r="D4" s="159"/>
      <c r="E4" s="159"/>
      <c r="F4" s="159"/>
      <c r="G4" s="159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 t="str">
        <f>IF(REKAPITULACIJA!$F$41=0,"",IF(SUM(G8:G11)=0,0,""))</f>
        <v/>
      </c>
    </row>
    <row r="6" spans="1:9" ht="21.2" customHeight="1" x14ac:dyDescent="0.3">
      <c r="B6" s="160" t="s">
        <v>41</v>
      </c>
      <c r="C6" s="161"/>
      <c r="D6" s="161"/>
      <c r="E6" s="17" t="str">
        <f>IF(SUM(E8:E11)=0,0,"")</f>
        <v/>
      </c>
      <c r="F6" s="17"/>
      <c r="G6" s="18" t="str">
        <f>IF(REKAPITULACIJA!$F$41=0,"",IF(SUM(G8:G11)=0,0,""))</f>
        <v/>
      </c>
    </row>
    <row r="7" spans="1:9" x14ac:dyDescent="0.2">
      <c r="E7" s="16" t="str">
        <f>IF(SUM(E8:E11)=0,0,"")</f>
        <v/>
      </c>
      <c r="F7" s="16"/>
      <c r="G7" s="16" t="str">
        <f>IF(REKAPITULACIJA!$F$41=0,"",IF(SUM(G8:G11)=0,0,""))</f>
        <v/>
      </c>
    </row>
    <row r="8" spans="1:9" ht="38.25" x14ac:dyDescent="0.2">
      <c r="B8" s="19" t="s">
        <v>2</v>
      </c>
      <c r="C8" s="20" t="s">
        <v>1</v>
      </c>
      <c r="D8" s="21" t="s">
        <v>229</v>
      </c>
      <c r="E8" s="144">
        <v>0.1</v>
      </c>
      <c r="F8" s="22">
        <v>1500</v>
      </c>
      <c r="G8" s="22">
        <f t="shared" ref="G8:G11" si="0">IF(F8="","",E8*F8)</f>
        <v>150</v>
      </c>
      <c r="I8" s="130">
        <v>1410</v>
      </c>
    </row>
    <row r="9" spans="1:9" ht="38.25" x14ac:dyDescent="0.2">
      <c r="B9" s="19" t="s">
        <v>3</v>
      </c>
      <c r="C9" s="20" t="s">
        <v>1</v>
      </c>
      <c r="D9" s="21" t="s">
        <v>230</v>
      </c>
      <c r="E9" s="144">
        <f>+E8</f>
        <v>0.1</v>
      </c>
      <c r="F9" s="22">
        <v>1410</v>
      </c>
      <c r="G9" s="22">
        <f t="shared" si="0"/>
        <v>141</v>
      </c>
      <c r="I9" s="129">
        <v>0</v>
      </c>
    </row>
    <row r="10" spans="1:9" ht="38.25" x14ac:dyDescent="0.2">
      <c r="B10" s="19" t="s">
        <v>5</v>
      </c>
      <c r="C10" s="20" t="s">
        <v>4</v>
      </c>
      <c r="D10" s="21" t="s">
        <v>231</v>
      </c>
      <c r="E10" s="144">
        <v>10</v>
      </c>
      <c r="F10" s="22">
        <v>23</v>
      </c>
      <c r="G10" s="22">
        <f t="shared" si="0"/>
        <v>230</v>
      </c>
      <c r="I10" s="130">
        <v>23</v>
      </c>
    </row>
    <row r="11" spans="1:9" ht="38.25" x14ac:dyDescent="0.2">
      <c r="B11" s="19" t="s">
        <v>6</v>
      </c>
      <c r="C11" s="20" t="s">
        <v>4</v>
      </c>
      <c r="D11" s="21" t="s">
        <v>257</v>
      </c>
      <c r="E11" s="144">
        <v>40</v>
      </c>
      <c r="F11" s="22">
        <v>20</v>
      </c>
      <c r="G11" s="22">
        <f t="shared" si="0"/>
        <v>800</v>
      </c>
      <c r="I11" s="129">
        <v>0</v>
      </c>
    </row>
    <row r="12" spans="1:9" x14ac:dyDescent="0.2">
      <c r="E12" s="23" t="str">
        <f>IF(AND(E14=0,E25=0,E35=0,E49=0),0,"")</f>
        <v/>
      </c>
      <c r="G12" s="23" t="str">
        <f>IF(REKAPITULACIJA!$F$41=0,"",IF(AND(G14=0,G25=0,G35=0,G49=0),0,""))</f>
        <v/>
      </c>
    </row>
    <row r="13" spans="1:9" ht="21.2" customHeight="1" x14ac:dyDescent="0.3">
      <c r="B13" s="160" t="s">
        <v>42</v>
      </c>
      <c r="C13" s="161"/>
      <c r="D13" s="161"/>
      <c r="E13" s="17" t="str">
        <f>IF(AND(E14=0,E25=0,E35=0,E49=0),0,"")</f>
        <v/>
      </c>
      <c r="F13" s="17"/>
      <c r="G13" s="18" t="str">
        <f>IF(REKAPITULACIJA!$F$41=0,"",IF(AND(G14=0,G25=0,G35=0,G49=0),0,""))</f>
        <v/>
      </c>
    </row>
    <row r="14" spans="1:9" ht="21.2" customHeight="1" x14ac:dyDescent="0.25">
      <c r="B14" s="162" t="s">
        <v>43</v>
      </c>
      <c r="C14" s="162"/>
      <c r="D14" s="162"/>
      <c r="E14" s="24" t="str">
        <f>IF(SUM(E16:E23)=0,0,"")</f>
        <v/>
      </c>
      <c r="F14" s="24"/>
      <c r="G14" s="24" t="str">
        <f>IF(REKAPITULACIJA!$F$41=0,"",IF(SUM(G16:G23)=0,0,""))</f>
        <v/>
      </c>
    </row>
    <row r="15" spans="1:9" x14ac:dyDescent="0.2">
      <c r="E15" s="16" t="str">
        <f>IF(SUM(E16:E23)=0,0,"")</f>
        <v/>
      </c>
      <c r="F15" s="16"/>
      <c r="G15" s="16" t="str">
        <f>IF(REKAPITULACIJA!$F$41=0,"",IF(SUM(G16:G23)=0,0,""))</f>
        <v/>
      </c>
    </row>
    <row r="16" spans="1:9" ht="38.25" x14ac:dyDescent="0.2">
      <c r="B16" s="19" t="s">
        <v>9</v>
      </c>
      <c r="C16" s="20" t="s">
        <v>8</v>
      </c>
      <c r="D16" s="21" t="s">
        <v>62</v>
      </c>
      <c r="E16" s="144">
        <v>20</v>
      </c>
      <c r="F16" s="22">
        <f>IF(REKAPITULACIJA!$F$41*I16=0,"",REKAPITULACIJA!$F$41*I16)</f>
        <v>19</v>
      </c>
      <c r="G16" s="22">
        <f t="shared" ref="G16:G23" si="1">IF(F16="","",E16*F16)</f>
        <v>380</v>
      </c>
      <c r="I16" s="132">
        <v>19</v>
      </c>
    </row>
    <row r="17" spans="2:9" ht="38.25" x14ac:dyDescent="0.2">
      <c r="B17" s="19" t="s">
        <v>10</v>
      </c>
      <c r="C17" s="20" t="s">
        <v>8</v>
      </c>
      <c r="D17" s="21" t="s">
        <v>63</v>
      </c>
      <c r="E17" s="144">
        <v>50</v>
      </c>
      <c r="F17" s="22">
        <v>12</v>
      </c>
      <c r="G17" s="22">
        <f t="shared" si="1"/>
        <v>600</v>
      </c>
      <c r="I17" s="132">
        <v>17</v>
      </c>
    </row>
    <row r="18" spans="2:9" ht="38.25" x14ac:dyDescent="0.2">
      <c r="B18" s="19" t="s">
        <v>11</v>
      </c>
      <c r="C18" s="20" t="s">
        <v>4</v>
      </c>
      <c r="D18" s="21" t="s">
        <v>64</v>
      </c>
      <c r="E18" s="144">
        <v>2</v>
      </c>
      <c r="F18" s="22">
        <f>IF(REKAPITULACIJA!$F$41*I18=0,"",REKAPITULACIJA!$F$41*I18)</f>
        <v>45</v>
      </c>
      <c r="G18" s="22">
        <f t="shared" si="1"/>
        <v>90</v>
      </c>
      <c r="I18" s="131">
        <v>45</v>
      </c>
    </row>
    <row r="19" spans="2:9" ht="38.25" x14ac:dyDescent="0.2">
      <c r="B19" s="19" t="s">
        <v>12</v>
      </c>
      <c r="C19" s="20" t="s">
        <v>4</v>
      </c>
      <c r="D19" s="21" t="s">
        <v>65</v>
      </c>
      <c r="E19" s="144">
        <v>8</v>
      </c>
      <c r="F19" s="22">
        <f>IF(REKAPITULACIJA!$F$41*I19=0,"",REKAPITULACIJA!$F$41*I19)</f>
        <v>63</v>
      </c>
      <c r="G19" s="22">
        <f t="shared" si="1"/>
        <v>504</v>
      </c>
      <c r="I19" s="133">
        <v>63</v>
      </c>
    </row>
    <row r="20" spans="2:9" ht="38.25" x14ac:dyDescent="0.2">
      <c r="B20" s="19" t="s">
        <v>13</v>
      </c>
      <c r="C20" s="20" t="s">
        <v>4</v>
      </c>
      <c r="D20" s="21" t="s">
        <v>240</v>
      </c>
      <c r="E20" s="144">
        <f>E18</f>
        <v>2</v>
      </c>
      <c r="F20" s="22">
        <f>IF(REKAPITULACIJA!$F$41*I20=0,"",REKAPITULACIJA!$F$41*I20)</f>
        <v>60</v>
      </c>
      <c r="G20" s="22">
        <f t="shared" si="1"/>
        <v>120</v>
      </c>
      <c r="I20" s="134">
        <v>60</v>
      </c>
    </row>
    <row r="21" spans="2:9" ht="38.25" x14ac:dyDescent="0.2">
      <c r="B21" s="19" t="s">
        <v>14</v>
      </c>
      <c r="C21" s="20" t="s">
        <v>4</v>
      </c>
      <c r="D21" s="21" t="s">
        <v>66</v>
      </c>
      <c r="E21" s="144">
        <f>E19</f>
        <v>8</v>
      </c>
      <c r="F21" s="22">
        <f>IF(REKAPITULACIJA!$F$41*I21=0,"",REKAPITULACIJA!$F$41*I21)</f>
        <v>72</v>
      </c>
      <c r="G21" s="22">
        <f t="shared" si="1"/>
        <v>576</v>
      </c>
      <c r="I21" s="135">
        <v>72</v>
      </c>
    </row>
    <row r="22" spans="2:9" ht="25.5" x14ac:dyDescent="0.2">
      <c r="B22" s="19" t="s">
        <v>15</v>
      </c>
      <c r="C22" s="20" t="s">
        <v>7</v>
      </c>
      <c r="D22" s="21" t="s">
        <v>226</v>
      </c>
      <c r="E22" s="144">
        <v>10</v>
      </c>
      <c r="F22" s="22">
        <v>5</v>
      </c>
      <c r="G22" s="22">
        <f t="shared" ref="G22" si="2">IF(F22="","",E22*F22)</f>
        <v>50</v>
      </c>
      <c r="I22" s="136">
        <v>1</v>
      </c>
    </row>
    <row r="23" spans="2:9" ht="25.5" x14ac:dyDescent="0.2">
      <c r="B23" s="19" t="s">
        <v>232</v>
      </c>
      <c r="C23" s="20" t="s">
        <v>7</v>
      </c>
      <c r="D23" s="21" t="s">
        <v>233</v>
      </c>
      <c r="E23" s="144">
        <v>8</v>
      </c>
      <c r="F23" s="22">
        <v>5</v>
      </c>
      <c r="G23" s="22">
        <f t="shared" si="1"/>
        <v>40</v>
      </c>
      <c r="I23" s="136">
        <v>1</v>
      </c>
    </row>
    <row r="24" spans="2:9" x14ac:dyDescent="0.2">
      <c r="E24" s="16" t="str">
        <f>IF(SUM(E27:E33)=0,0,"")</f>
        <v/>
      </c>
      <c r="F24" s="16"/>
      <c r="G24" s="16" t="str">
        <f>IF(REKAPITULACIJA!$F$41=0,"",IF(SUM(G27:G33)=0,0,""))</f>
        <v/>
      </c>
    </row>
    <row r="25" spans="2:9" ht="21.75" customHeight="1" x14ac:dyDescent="0.25">
      <c r="B25" s="163" t="s">
        <v>44</v>
      </c>
      <c r="C25" s="163"/>
      <c r="D25" s="163"/>
      <c r="E25" s="137" t="str">
        <f>IF(SUM(E27:E33)=0,0,"")</f>
        <v/>
      </c>
      <c r="F25" s="137"/>
      <c r="G25" s="137" t="str">
        <f>IF(REKAPITULACIJA!$F$41=0,"",IF(SUM(G27:G33)=0,0,""))</f>
        <v/>
      </c>
    </row>
    <row r="26" spans="2:9" x14ac:dyDescent="0.2">
      <c r="E26" s="16" t="str">
        <f>IF(SUM(E27:E33)=0,0,"")</f>
        <v/>
      </c>
      <c r="F26" s="16"/>
      <c r="G26" s="16" t="str">
        <f>IF(REKAPITULACIJA!$F$41=0,"",IF(SUM(G27:G33)=0,0,""))</f>
        <v/>
      </c>
    </row>
    <row r="27" spans="2:9" ht="25.5" x14ac:dyDescent="0.2">
      <c r="B27" s="19" t="s">
        <v>16</v>
      </c>
      <c r="C27" s="20" t="s">
        <v>4</v>
      </c>
      <c r="D27" s="21" t="s">
        <v>273</v>
      </c>
      <c r="E27" s="144">
        <v>1</v>
      </c>
      <c r="F27" s="22">
        <v>28</v>
      </c>
      <c r="G27" s="22">
        <f>IF(F27="","",E27*F27)</f>
        <v>28</v>
      </c>
      <c r="I27" s="138">
        <v>16</v>
      </c>
    </row>
    <row r="28" spans="2:9" ht="25.5" x14ac:dyDescent="0.2">
      <c r="B28" s="19" t="s">
        <v>17</v>
      </c>
      <c r="C28" s="20" t="s">
        <v>4</v>
      </c>
      <c r="D28" s="21" t="s">
        <v>234</v>
      </c>
      <c r="E28" s="144">
        <v>1</v>
      </c>
      <c r="F28" s="22">
        <v>48</v>
      </c>
      <c r="G28" s="22">
        <f t="shared" ref="G28:G33" si="3">IF(F28="","",E28*F28)</f>
        <v>48</v>
      </c>
      <c r="I28" s="140">
        <v>32</v>
      </c>
    </row>
    <row r="29" spans="2:9" ht="25.5" x14ac:dyDescent="0.2">
      <c r="B29" s="19" t="s">
        <v>18</v>
      </c>
      <c r="C29" s="20" t="s">
        <v>4</v>
      </c>
      <c r="D29" s="21" t="s">
        <v>235</v>
      </c>
      <c r="E29" s="144">
        <v>1</v>
      </c>
      <c r="F29" s="22">
        <v>55</v>
      </c>
      <c r="G29" s="22">
        <f t="shared" si="3"/>
        <v>55</v>
      </c>
      <c r="I29" s="140">
        <v>40</v>
      </c>
    </row>
    <row r="30" spans="2:9" ht="25.5" x14ac:dyDescent="0.2">
      <c r="B30" s="19" t="s">
        <v>21</v>
      </c>
      <c r="C30" s="20" t="s">
        <v>19</v>
      </c>
      <c r="D30" s="21" t="s">
        <v>236</v>
      </c>
      <c r="E30" s="144">
        <v>12</v>
      </c>
      <c r="F30" s="22">
        <v>5</v>
      </c>
      <c r="G30" s="22">
        <f t="shared" ref="G30:G32" si="4">IF(F30="","",E30*F30)</f>
        <v>60</v>
      </c>
      <c r="I30" s="142">
        <v>0</v>
      </c>
    </row>
    <row r="31" spans="2:9" ht="25.5" x14ac:dyDescent="0.2">
      <c r="B31" s="19" t="s">
        <v>197</v>
      </c>
      <c r="C31" s="20" t="s">
        <v>4</v>
      </c>
      <c r="D31" s="21" t="s">
        <v>198</v>
      </c>
      <c r="E31" s="144">
        <v>5</v>
      </c>
      <c r="F31" s="22">
        <v>8</v>
      </c>
      <c r="G31" s="22">
        <f t="shared" si="4"/>
        <v>40</v>
      </c>
      <c r="I31" s="142">
        <v>0</v>
      </c>
    </row>
    <row r="32" spans="2:9" ht="38.25" x14ac:dyDescent="0.2">
      <c r="B32" s="19" t="s">
        <v>278</v>
      </c>
      <c r="C32" s="20" t="s">
        <v>4</v>
      </c>
      <c r="D32" s="21" t="s">
        <v>272</v>
      </c>
      <c r="E32" s="144">
        <v>6</v>
      </c>
      <c r="F32" s="22">
        <v>8</v>
      </c>
      <c r="G32" s="22">
        <f t="shared" si="4"/>
        <v>48</v>
      </c>
      <c r="I32" s="142">
        <v>0</v>
      </c>
    </row>
    <row r="33" spans="2:9" ht="51" x14ac:dyDescent="0.2">
      <c r="B33" s="19" t="s">
        <v>279</v>
      </c>
      <c r="C33" s="20" t="s">
        <v>4</v>
      </c>
      <c r="D33" s="21" t="s">
        <v>280</v>
      </c>
      <c r="E33" s="144">
        <v>6</v>
      </c>
      <c r="F33" s="22">
        <v>25</v>
      </c>
      <c r="G33" s="22">
        <f t="shared" si="3"/>
        <v>150</v>
      </c>
      <c r="I33" s="142">
        <v>0</v>
      </c>
    </row>
    <row r="34" spans="2:9" x14ac:dyDescent="0.2">
      <c r="E34" s="25" t="str">
        <f>IF(SUM(E37:E47)=0,0,"")</f>
        <v/>
      </c>
      <c r="F34" s="25"/>
      <c r="G34" s="25" t="str">
        <f>IF(REKAPITULACIJA!$F$41=0,"",IF(SUM(G37:G47)=0,0,""))</f>
        <v/>
      </c>
    </row>
    <row r="35" spans="2:9" ht="21.2" customHeight="1" x14ac:dyDescent="0.2">
      <c r="B35" s="163" t="s">
        <v>45</v>
      </c>
      <c r="C35" s="163"/>
      <c r="D35" s="163"/>
      <c r="E35" s="26" t="str">
        <f>IF(SUM(E37:E47)=0,0,"")</f>
        <v/>
      </c>
      <c r="F35" s="26"/>
      <c r="G35" s="26" t="str">
        <f>IF(REKAPITULACIJA!$F$41=0,"",IF(SUM(G37:G47)=0,0,""))</f>
        <v/>
      </c>
    </row>
    <row r="36" spans="2:9" x14ac:dyDescent="0.2">
      <c r="E36" s="25" t="str">
        <f>IF(SUM(E37:E47)=0,0,"")</f>
        <v/>
      </c>
      <c r="F36" s="25"/>
      <c r="G36" s="25" t="str">
        <f>IF(REKAPITULACIJA!$F$41=0,"",IF(SUM(G37:G47)=0,0,""))</f>
        <v/>
      </c>
    </row>
    <row r="37" spans="2:9" ht="38.25" x14ac:dyDescent="0.2">
      <c r="B37" s="19" t="s">
        <v>22</v>
      </c>
      <c r="C37" s="20" t="s">
        <v>20</v>
      </c>
      <c r="D37" s="21" t="s">
        <v>67</v>
      </c>
      <c r="E37" s="144">
        <v>3</v>
      </c>
      <c r="F37" s="22">
        <f>IF(REKAPITULACIJA!$F$41*I37=0,"",REKAPITULACIJA!$F$41*I37)</f>
        <v>22</v>
      </c>
      <c r="G37" s="22">
        <f>IF(F37="","",E37*F37)</f>
        <v>66</v>
      </c>
      <c r="I37" s="131">
        <v>22</v>
      </c>
    </row>
    <row r="38" spans="2:9" ht="38.25" x14ac:dyDescent="0.2">
      <c r="B38" s="19" t="s">
        <v>23</v>
      </c>
      <c r="C38" s="20" t="s">
        <v>8</v>
      </c>
      <c r="D38" s="21" t="s">
        <v>238</v>
      </c>
      <c r="E38" s="144">
        <f>30+22</f>
        <v>52</v>
      </c>
      <c r="F38" s="22">
        <v>5.5</v>
      </c>
      <c r="G38" s="22">
        <f t="shared" ref="G38:G47" si="5">IF(F38="","",E38*F38)</f>
        <v>286</v>
      </c>
      <c r="I38" s="133">
        <v>3</v>
      </c>
    </row>
    <row r="39" spans="2:9" ht="38.25" x14ac:dyDescent="0.2">
      <c r="B39" s="19" t="s">
        <v>24</v>
      </c>
      <c r="C39" s="20" t="s">
        <v>8</v>
      </c>
      <c r="D39" s="21" t="s">
        <v>239</v>
      </c>
      <c r="E39" s="151">
        <v>775</v>
      </c>
      <c r="F39" s="22">
        <v>7</v>
      </c>
      <c r="G39" s="22">
        <f t="shared" si="5"/>
        <v>5425</v>
      </c>
      <c r="I39" s="131">
        <v>5</v>
      </c>
    </row>
    <row r="40" spans="2:9" ht="38.25" x14ac:dyDescent="0.2">
      <c r="B40" s="19" t="s">
        <v>25</v>
      </c>
      <c r="C40" s="20" t="s">
        <v>8</v>
      </c>
      <c r="D40" s="21" t="s">
        <v>68</v>
      </c>
      <c r="E40" s="144">
        <v>40</v>
      </c>
      <c r="F40" s="22">
        <v>12</v>
      </c>
      <c r="G40" s="22">
        <f t="shared" si="5"/>
        <v>480</v>
      </c>
      <c r="I40" s="143">
        <v>0</v>
      </c>
    </row>
    <row r="41" spans="2:9" ht="25.5" x14ac:dyDescent="0.2">
      <c r="B41" s="19" t="s">
        <v>26</v>
      </c>
      <c r="C41" s="20" t="s">
        <v>8</v>
      </c>
      <c r="D41" s="21" t="s">
        <v>206</v>
      </c>
      <c r="E41" s="144">
        <f>E43*0.25</f>
        <v>2.5</v>
      </c>
      <c r="F41" s="22">
        <v>6</v>
      </c>
      <c r="G41" s="22">
        <f t="shared" si="5"/>
        <v>15</v>
      </c>
      <c r="I41" s="143">
        <v>0</v>
      </c>
    </row>
    <row r="42" spans="2:9" ht="25.5" x14ac:dyDescent="0.2">
      <c r="B42" s="19" t="s">
        <v>27</v>
      </c>
      <c r="C42" s="20" t="s">
        <v>8</v>
      </c>
      <c r="D42" s="21" t="s">
        <v>69</v>
      </c>
      <c r="E42" s="144">
        <f>E44*0.5</f>
        <v>20</v>
      </c>
      <c r="F42" s="22">
        <v>8</v>
      </c>
      <c r="G42" s="22">
        <f t="shared" si="5"/>
        <v>160</v>
      </c>
      <c r="I42" s="143">
        <v>0</v>
      </c>
    </row>
    <row r="43" spans="2:9" ht="25.5" x14ac:dyDescent="0.2">
      <c r="B43" s="19" t="s">
        <v>28</v>
      </c>
      <c r="C43" s="20" t="s">
        <v>19</v>
      </c>
      <c r="D43" s="21" t="s">
        <v>70</v>
      </c>
      <c r="E43" s="144">
        <v>10</v>
      </c>
      <c r="F43" s="22">
        <v>5</v>
      </c>
      <c r="G43" s="22">
        <f t="shared" si="5"/>
        <v>50</v>
      </c>
      <c r="I43" s="131">
        <v>1</v>
      </c>
    </row>
    <row r="44" spans="2:9" ht="25.5" x14ac:dyDescent="0.2">
      <c r="B44" s="19" t="s">
        <v>29</v>
      </c>
      <c r="C44" s="20" t="s">
        <v>19</v>
      </c>
      <c r="D44" s="21" t="s">
        <v>225</v>
      </c>
      <c r="E44" s="144">
        <f>26+4+10</f>
        <v>40</v>
      </c>
      <c r="F44" s="22">
        <v>5.8</v>
      </c>
      <c r="G44" s="22">
        <f t="shared" si="5"/>
        <v>232</v>
      </c>
      <c r="I44" s="131">
        <v>1.1000000000000001</v>
      </c>
    </row>
    <row r="45" spans="2:9" ht="25.5" x14ac:dyDescent="0.2">
      <c r="B45" s="19" t="s">
        <v>30</v>
      </c>
      <c r="C45" s="20" t="s">
        <v>19</v>
      </c>
      <c r="D45" s="21" t="s">
        <v>71</v>
      </c>
      <c r="E45" s="144">
        <f>20+115</f>
        <v>135</v>
      </c>
      <c r="F45" s="22">
        <f>IF(REKAPITULACIJA!$F$41*I45=0,"",REKAPITULACIJA!$F$41*I45)</f>
        <v>14</v>
      </c>
      <c r="G45" s="22">
        <f t="shared" si="5"/>
        <v>1890</v>
      </c>
      <c r="I45" s="132">
        <v>14</v>
      </c>
    </row>
    <row r="46" spans="2:9" ht="25.5" x14ac:dyDescent="0.2">
      <c r="B46" s="19" t="s">
        <v>31</v>
      </c>
      <c r="C46" s="20" t="s">
        <v>19</v>
      </c>
      <c r="D46" s="21" t="s">
        <v>227</v>
      </c>
      <c r="E46" s="151">
        <v>60</v>
      </c>
      <c r="F46" s="22">
        <f>IF(REKAPITULACIJA!$F$41*I46=0,"",REKAPITULACIJA!$F$41*I46)</f>
        <v>14</v>
      </c>
      <c r="G46" s="22">
        <f t="shared" si="5"/>
        <v>840</v>
      </c>
      <c r="I46" s="132">
        <v>14</v>
      </c>
    </row>
    <row r="47" spans="2:9" ht="25.5" x14ac:dyDescent="0.2">
      <c r="B47" s="19" t="s">
        <v>32</v>
      </c>
      <c r="C47" s="20" t="s">
        <v>19</v>
      </c>
      <c r="D47" s="21" t="s">
        <v>228</v>
      </c>
      <c r="E47" s="151">
        <v>8</v>
      </c>
      <c r="F47" s="22">
        <v>12</v>
      </c>
      <c r="G47" s="22">
        <f t="shared" si="5"/>
        <v>96</v>
      </c>
      <c r="I47" s="132">
        <v>14</v>
      </c>
    </row>
    <row r="48" spans="2:9" x14ac:dyDescent="0.2">
      <c r="E48" s="25" t="str">
        <f>IF(SUM(E51:E53)=0,0,"")</f>
        <v/>
      </c>
      <c r="F48" s="25"/>
      <c r="G48" s="25" t="str">
        <f>IF(REKAPITULACIJA!$F$41=0,"",IF(SUM(G51:G53)=0,0,""))</f>
        <v/>
      </c>
    </row>
    <row r="49" spans="2:9" ht="21.2" customHeight="1" x14ac:dyDescent="0.2">
      <c r="B49" s="163" t="s">
        <v>46</v>
      </c>
      <c r="C49" s="163"/>
      <c r="D49" s="163"/>
      <c r="E49" s="26" t="str">
        <f>IF(SUM(E51:E53)=0,0,"")</f>
        <v/>
      </c>
      <c r="F49" s="26"/>
      <c r="G49" s="26" t="str">
        <f>IF(REKAPITULACIJA!$F$41=0,"",IF(SUM(G51:G53)=0,0,""))</f>
        <v/>
      </c>
    </row>
    <row r="50" spans="2:9" x14ac:dyDescent="0.2">
      <c r="E50" s="25" t="str">
        <f>IF(SUM(E51:E53)=0,0,"")</f>
        <v/>
      </c>
      <c r="F50" s="25"/>
      <c r="G50" s="25" t="str">
        <f>IF(REKAPITULACIJA!$F$41=0,"",IF(SUM(G51:G53)=0,0,""))</f>
        <v/>
      </c>
    </row>
    <row r="51" spans="2:9" ht="38.25" x14ac:dyDescent="0.2">
      <c r="B51" s="19" t="s">
        <v>33</v>
      </c>
      <c r="C51" s="20" t="s">
        <v>19</v>
      </c>
      <c r="D51" s="21" t="s">
        <v>72</v>
      </c>
      <c r="E51" s="144">
        <f>E52*7</f>
        <v>28</v>
      </c>
      <c r="F51" s="22">
        <f>IF(REKAPITULACIJA!$F$41*I51=0,"",REKAPITULACIJA!$F$41*I51)</f>
        <v>15.4</v>
      </c>
      <c r="G51" s="22">
        <f t="shared" ref="G51:G53" si="6">IF(F51="","",E51*F51)</f>
        <v>431.2</v>
      </c>
      <c r="I51" s="145">
        <v>15.4</v>
      </c>
    </row>
    <row r="52" spans="2:9" ht="38.25" x14ac:dyDescent="0.2">
      <c r="B52" s="19" t="s">
        <v>34</v>
      </c>
      <c r="C52" s="20" t="s">
        <v>19</v>
      </c>
      <c r="D52" s="21" t="s">
        <v>73</v>
      </c>
      <c r="E52" s="144">
        <v>4</v>
      </c>
      <c r="F52" s="22">
        <v>45</v>
      </c>
      <c r="G52" s="22">
        <f t="shared" si="6"/>
        <v>180</v>
      </c>
      <c r="I52" s="139">
        <v>14</v>
      </c>
    </row>
    <row r="53" spans="2:9" ht="89.25" x14ac:dyDescent="0.2">
      <c r="B53" s="19" t="s">
        <v>35</v>
      </c>
      <c r="C53" s="20" t="s">
        <v>20</v>
      </c>
      <c r="D53" s="150" t="s">
        <v>274</v>
      </c>
      <c r="E53" s="22">
        <v>1</v>
      </c>
      <c r="F53" s="22">
        <v>500</v>
      </c>
      <c r="G53" s="22">
        <f t="shared" si="6"/>
        <v>500</v>
      </c>
      <c r="I53" s="141">
        <v>0</v>
      </c>
    </row>
    <row r="54" spans="2:9" x14ac:dyDescent="0.2">
      <c r="E54" s="23"/>
      <c r="F54" s="23"/>
      <c r="G54" s="23"/>
    </row>
    <row r="55" spans="2:9" ht="21.2" customHeight="1" x14ac:dyDescent="0.3">
      <c r="B55" s="160" t="s">
        <v>47</v>
      </c>
      <c r="C55" s="161"/>
      <c r="D55" s="161"/>
      <c r="E55" s="17"/>
      <c r="F55" s="17"/>
      <c r="G55" s="18"/>
    </row>
    <row r="56" spans="2:9" ht="20.25" customHeight="1" x14ac:dyDescent="0.25">
      <c r="B56" s="162" t="s">
        <v>48</v>
      </c>
      <c r="C56" s="162"/>
      <c r="D56" s="162"/>
      <c r="E56" s="24" t="str">
        <f>IF(SUM(E58:E58)=0,0,"")</f>
        <v/>
      </c>
      <c r="F56" s="24"/>
      <c r="G56" s="24" t="str">
        <f>IF(REKAPITULACIJA!$F$41=0,"",IF(SUM(G58:G58)=0,0,""))</f>
        <v/>
      </c>
    </row>
    <row r="57" spans="2:9" x14ac:dyDescent="0.2">
      <c r="E57" s="16" t="str">
        <f>IF(SUM(E58:E58)=0,0,"")</f>
        <v/>
      </c>
      <c r="F57" s="16"/>
      <c r="G57" s="16" t="str">
        <f>IF(REKAPITULACIJA!$F$41=0,"",IF(SUM(G58:G58)=0,0,""))</f>
        <v/>
      </c>
    </row>
    <row r="58" spans="2:9" ht="25.5" x14ac:dyDescent="0.2">
      <c r="B58" s="19" t="s">
        <v>37</v>
      </c>
      <c r="C58" s="20" t="s">
        <v>36</v>
      </c>
      <c r="D58" s="21" t="s">
        <v>215</v>
      </c>
      <c r="E58" s="144">
        <v>25</v>
      </c>
      <c r="F58" s="22">
        <v>45</v>
      </c>
      <c r="G58" s="22">
        <f t="shared" ref="G58:G59" si="7">IF(F58="","",E58*F58)</f>
        <v>1125</v>
      </c>
      <c r="I58" s="136">
        <v>0</v>
      </c>
    </row>
    <row r="59" spans="2:9" ht="25.5" x14ac:dyDescent="0.2">
      <c r="B59" s="19" t="s">
        <v>192</v>
      </c>
      <c r="C59" s="20" t="s">
        <v>4</v>
      </c>
      <c r="D59" s="21" t="s">
        <v>193</v>
      </c>
      <c r="E59" s="144">
        <v>1</v>
      </c>
      <c r="F59" s="22">
        <v>1500</v>
      </c>
      <c r="G59" s="22">
        <f t="shared" si="7"/>
        <v>1500</v>
      </c>
      <c r="I59" s="6"/>
    </row>
    <row r="60" spans="2:9" ht="21.2" customHeight="1" x14ac:dyDescent="0.25">
      <c r="B60" s="163" t="s">
        <v>49</v>
      </c>
      <c r="C60" s="163"/>
      <c r="D60" s="163"/>
      <c r="E60" s="137" t="str">
        <f>IF(SUM(E62:E62)=0,0,"")</f>
        <v/>
      </c>
      <c r="F60" s="137"/>
      <c r="G60" s="137" t="str">
        <f>IF(REKAPITULACIJA!$F$41=0,"",IF(SUM(G62:G62)=0,0,""))</f>
        <v/>
      </c>
    </row>
    <row r="61" spans="2:9" x14ac:dyDescent="0.2">
      <c r="E61" s="16" t="str">
        <f>IF(SUM(E62:E62)=0,0,"")</f>
        <v/>
      </c>
      <c r="F61" s="16"/>
      <c r="G61" s="16" t="str">
        <f>IF(REKAPITULACIJA!$F$41=0,"",IF(SUM(G62:G62)=0,0,""))</f>
        <v/>
      </c>
    </row>
    <row r="62" spans="2:9" ht="25.5" x14ac:dyDescent="0.2">
      <c r="B62" s="19" t="s">
        <v>38</v>
      </c>
      <c r="C62" s="20"/>
      <c r="D62" s="21" t="s">
        <v>275</v>
      </c>
      <c r="E62" s="22">
        <v>1</v>
      </c>
      <c r="F62" s="22">
        <v>350</v>
      </c>
      <c r="G62" s="22">
        <f>IF(F62="","",E62*F62)</f>
        <v>350</v>
      </c>
      <c r="I62" s="146">
        <v>0</v>
      </c>
    </row>
    <row r="63" spans="2:9" x14ac:dyDescent="0.2">
      <c r="E63" s="16" t="str">
        <f>IF(SUM(E66:E67)=0,0,"")</f>
        <v/>
      </c>
      <c r="F63" s="16"/>
      <c r="G63" s="16" t="str">
        <f>IF(REKAPITULACIJA!$F$41=0,"",IF(SUM(G66:G67)=0,0,""))</f>
        <v/>
      </c>
    </row>
    <row r="64" spans="2:9" ht="21.2" customHeight="1" x14ac:dyDescent="0.25">
      <c r="B64" s="163" t="s">
        <v>50</v>
      </c>
      <c r="C64" s="163"/>
      <c r="D64" s="163"/>
      <c r="E64" s="137" t="str">
        <f>IF(SUM(E66:E67)=0,0,"")</f>
        <v/>
      </c>
      <c r="F64" s="137"/>
      <c r="G64" s="137" t="str">
        <f>IF(REKAPITULACIJA!$F$41=0,"",IF(SUM(G66:G67)=0,0,""))</f>
        <v/>
      </c>
    </row>
    <row r="65" spans="2:9" x14ac:dyDescent="0.2">
      <c r="E65" s="16" t="str">
        <f>IF(SUM(E66:E67)=0,0,"")</f>
        <v/>
      </c>
      <c r="F65" s="16"/>
      <c r="G65" s="16" t="str">
        <f>IF(REKAPITULACIJA!$F$41=0,"",IF(SUM(G66:G67)=0,0,""))</f>
        <v/>
      </c>
    </row>
    <row r="66" spans="2:9" ht="38.25" x14ac:dyDescent="0.2">
      <c r="B66" s="19" t="s">
        <v>39</v>
      </c>
      <c r="C66" s="20" t="s">
        <v>4</v>
      </c>
      <c r="D66" s="21" t="s">
        <v>276</v>
      </c>
      <c r="E66" s="22">
        <v>1</v>
      </c>
      <c r="F66" s="22">
        <v>1600</v>
      </c>
      <c r="G66" s="22">
        <f>IF(F66="","",E66*F66)</f>
        <v>1600</v>
      </c>
      <c r="I66" s="136">
        <v>0</v>
      </c>
    </row>
    <row r="67" spans="2:9" ht="38.25" x14ac:dyDescent="0.2">
      <c r="B67" s="19" t="s">
        <v>40</v>
      </c>
      <c r="C67" s="20" t="s">
        <v>4</v>
      </c>
      <c r="D67" s="21" t="s">
        <v>277</v>
      </c>
      <c r="E67" s="22">
        <v>1</v>
      </c>
      <c r="F67" s="22">
        <v>800</v>
      </c>
      <c r="G67" s="22">
        <f t="shared" ref="G67" si="8">IF(F67="","",E67*F67)</f>
        <v>800</v>
      </c>
      <c r="I67" s="136">
        <v>0</v>
      </c>
    </row>
    <row r="68" spans="2:9" ht="13.5" thickBot="1" x14ac:dyDescent="0.25"/>
    <row r="69" spans="2:9" ht="16.5" thickBot="1" x14ac:dyDescent="0.25">
      <c r="D69" s="27" t="s">
        <v>74</v>
      </c>
      <c r="E69" s="28"/>
      <c r="F69" s="157">
        <f>IF(SUM(G8:G67)=0,"",SUM(G8:G67))</f>
        <v>20136.2</v>
      </c>
      <c r="G69" s="158"/>
    </row>
  </sheetData>
  <sheetProtection selectLockedCells="1" selectUnlockedCells="1"/>
  <autoFilter ref="E1:G69">
    <filterColumn colId="0">
      <filters blank="1">
        <filter val="0,10"/>
        <filter val="1,00"/>
        <filter val="10,00"/>
        <filter val="12,00"/>
        <filter val="135,00"/>
        <filter val="2,00"/>
        <filter val="2,50"/>
        <filter val="20,00"/>
        <filter val="21,00"/>
        <filter val="25,00"/>
        <filter val="3,00"/>
        <filter val="40,00"/>
        <filter val="5,00"/>
        <filter val="50,00"/>
        <filter val="52,00"/>
        <filter val="6,00"/>
        <filter val="60,00"/>
        <filter val="775,00"/>
        <filter val="8,00"/>
        <filter val="količina"/>
      </filters>
    </filterColumn>
  </autoFilter>
  <dataConsolidate/>
  <mergeCells count="12">
    <mergeCell ref="F69:G69"/>
    <mergeCell ref="B4:G4"/>
    <mergeCell ref="B6:D6"/>
    <mergeCell ref="B13:D13"/>
    <mergeCell ref="B14:D14"/>
    <mergeCell ref="B25:D25"/>
    <mergeCell ref="B35:D35"/>
    <mergeCell ref="B49:D49"/>
    <mergeCell ref="B55:D55"/>
    <mergeCell ref="B56:D56"/>
    <mergeCell ref="B60:D60"/>
    <mergeCell ref="B64:D6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24" max="16383" man="1"/>
    <brk id="4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0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ht="11.1" customHeight="1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98" t="s">
        <v>61</v>
      </c>
    </row>
    <row r="3" spans="1:9" s="62" customFormat="1" ht="11.1" customHeigh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75</v>
      </c>
      <c r="C4" s="164"/>
      <c r="D4" s="164"/>
      <c r="E4" s="164"/>
      <c r="F4" s="164"/>
      <c r="G4" s="164"/>
    </row>
    <row r="5" spans="1:9" ht="11.1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5" t="s">
        <v>99</v>
      </c>
      <c r="C6" s="166"/>
      <c r="D6" s="166"/>
      <c r="E6" s="59"/>
      <c r="F6" s="59"/>
      <c r="G6" s="60"/>
    </row>
    <row r="7" spans="1:9" ht="11.1" customHeight="1" x14ac:dyDescent="0.2">
      <c r="E7" s="58"/>
      <c r="F7" s="58"/>
      <c r="G7" s="58"/>
    </row>
    <row r="8" spans="1:9" ht="38.25" x14ac:dyDescent="0.2">
      <c r="B8" s="63" t="s">
        <v>76</v>
      </c>
      <c r="C8" s="64" t="s">
        <v>20</v>
      </c>
      <c r="D8" s="65" t="s">
        <v>94</v>
      </c>
      <c r="E8" s="69">
        <v>55</v>
      </c>
      <c r="F8" s="66">
        <f>IF(REKAPITULACIJA!$F$41*I8=0,"",REKAPITULACIJA!$F$41*I8)</f>
        <v>5.28</v>
      </c>
      <c r="G8" s="66">
        <f t="shared" ref="G8:G11" si="0">IF(F8="","",E8*F8)</f>
        <v>290.40000000000003</v>
      </c>
      <c r="I8" s="121">
        <v>5.28</v>
      </c>
    </row>
    <row r="9" spans="1:9" ht="25.5" x14ac:dyDescent="0.2">
      <c r="B9" s="63" t="s">
        <v>78</v>
      </c>
      <c r="C9" s="64" t="s">
        <v>20</v>
      </c>
      <c r="D9" s="65" t="s">
        <v>287</v>
      </c>
      <c r="E9" s="69">
        <v>960</v>
      </c>
      <c r="F9" s="66">
        <f>IF(REKAPITULACIJA!$F$41*I9=0,"",REKAPITULACIJA!$F$41*I9)</f>
        <v>5.28</v>
      </c>
      <c r="G9" s="66">
        <f t="shared" si="0"/>
        <v>5068.8</v>
      </c>
      <c r="I9" s="123">
        <v>5.28</v>
      </c>
    </row>
    <row r="10" spans="1:9" ht="51" x14ac:dyDescent="0.2">
      <c r="B10" s="63" t="s">
        <v>79</v>
      </c>
      <c r="C10" s="64" t="s">
        <v>20</v>
      </c>
      <c r="D10" s="65" t="s">
        <v>95</v>
      </c>
      <c r="E10" s="69">
        <f>+('4. ODVODNJAVANJE'!E8*0.3)</f>
        <v>9.9</v>
      </c>
      <c r="F10" s="66">
        <f>IF(REKAPITULACIJA!$F$41*I10=0,"",REKAPITULACIJA!$F$41*I10)</f>
        <v>8.8000000000000007</v>
      </c>
      <c r="G10" s="66">
        <f t="shared" si="0"/>
        <v>87.12</v>
      </c>
      <c r="I10" s="122">
        <v>8.8000000000000007</v>
      </c>
    </row>
    <row r="11" spans="1:9" ht="51" x14ac:dyDescent="0.2">
      <c r="B11" s="63" t="s">
        <v>80</v>
      </c>
      <c r="C11" s="64" t="s">
        <v>20</v>
      </c>
      <c r="D11" s="65" t="s">
        <v>96</v>
      </c>
      <c r="E11" s="69">
        <f>+('4. ODVODNJAVANJE'!E17*4)</f>
        <v>20</v>
      </c>
      <c r="F11" s="66">
        <f>IF(REKAPITULACIJA!$F$41*I11=0,"",REKAPITULACIJA!$F$41*I11)</f>
        <v>11.33</v>
      </c>
      <c r="G11" s="66">
        <f t="shared" si="0"/>
        <v>226.6</v>
      </c>
      <c r="I11" s="124">
        <v>11.33</v>
      </c>
    </row>
    <row r="12" spans="1:9" ht="11.1" customHeight="1" x14ac:dyDescent="0.2">
      <c r="E12" s="58" t="str">
        <f>IF(SUM(E15:E16)=0,0,"")</f>
        <v/>
      </c>
      <c r="F12" s="58"/>
      <c r="G12" s="58" t="str">
        <f>IF(REKAPITULACIJA!$F$41=0,"",IF(SUM(G15:G16)=0,0,""))</f>
        <v/>
      </c>
    </row>
    <row r="13" spans="1:9" ht="21.2" customHeight="1" x14ac:dyDescent="0.3">
      <c r="B13" s="165" t="s">
        <v>77</v>
      </c>
      <c r="C13" s="166"/>
      <c r="D13" s="166"/>
      <c r="E13" s="59" t="str">
        <f>IF(SUM(E15:E16)=0,0,"")</f>
        <v/>
      </c>
      <c r="F13" s="59"/>
      <c r="G13" s="60" t="str">
        <f>IF(REKAPITULACIJA!$F$41=0,"",IF(SUM(G15:G16)=0,0,""))</f>
        <v/>
      </c>
    </row>
    <row r="14" spans="1:9" ht="11.1" customHeight="1" x14ac:dyDescent="0.2">
      <c r="E14" s="58" t="str">
        <f>IF(SUM(G15:G16)=0,0,"")</f>
        <v/>
      </c>
      <c r="F14" s="58"/>
      <c r="G14" s="58" t="str">
        <f>IF(REKAPITULACIJA!$F$41=0,"",IF(SUM(G15:G16)=0,0,""))</f>
        <v/>
      </c>
    </row>
    <row r="15" spans="1:9" ht="25.5" x14ac:dyDescent="0.2">
      <c r="B15" s="63" t="s">
        <v>81</v>
      </c>
      <c r="C15" s="64" t="s">
        <v>8</v>
      </c>
      <c r="D15" s="67" t="s">
        <v>97</v>
      </c>
      <c r="E15" s="69">
        <v>1250</v>
      </c>
      <c r="F15" s="66">
        <v>1.2</v>
      </c>
      <c r="G15" s="66">
        <f t="shared" ref="G15:G16" si="1">IF(F15="","",E15*F15)</f>
        <v>1500</v>
      </c>
      <c r="I15" s="117">
        <v>2</v>
      </c>
    </row>
    <row r="16" spans="1:9" ht="25.5" x14ac:dyDescent="0.2">
      <c r="B16" s="63" t="s">
        <v>196</v>
      </c>
      <c r="C16" s="64" t="s">
        <v>8</v>
      </c>
      <c r="D16" s="67" t="s">
        <v>216</v>
      </c>
      <c r="E16" s="69">
        <v>1310</v>
      </c>
      <c r="F16" s="66">
        <v>1.2</v>
      </c>
      <c r="G16" s="66">
        <f t="shared" si="1"/>
        <v>1572</v>
      </c>
      <c r="I16" s="61"/>
    </row>
    <row r="17" spans="2:9" ht="11.1" customHeight="1" x14ac:dyDescent="0.2">
      <c r="E17" s="58" t="str">
        <f>IF(SUM(E20:E20)=0,0,"")</f>
        <v/>
      </c>
      <c r="F17" s="58"/>
      <c r="G17" s="58" t="str">
        <f>IF(REKAPITULACIJA!$F$41=0,"",IF(SUM(G20:G20)=0,0,""))</f>
        <v/>
      </c>
    </row>
    <row r="18" spans="2:9" ht="21.2" customHeight="1" x14ac:dyDescent="0.3">
      <c r="B18" s="165" t="s">
        <v>100</v>
      </c>
      <c r="C18" s="166"/>
      <c r="D18" s="166"/>
      <c r="E18" s="59" t="str">
        <f>IF(SUM(E20:E20)=0,0,"")</f>
        <v/>
      </c>
      <c r="F18" s="59"/>
      <c r="G18" s="60" t="str">
        <f>IF(REKAPITULACIJA!$F$41=0,"",IF(SUM(G20:G20)=0,0,""))</f>
        <v/>
      </c>
    </row>
    <row r="19" spans="2:9" ht="11.1" customHeight="1" x14ac:dyDescent="0.2">
      <c r="E19" s="58" t="str">
        <f>IF(SUM(E20:E20)=0,0,"")</f>
        <v/>
      </c>
      <c r="F19" s="58"/>
      <c r="G19" s="58" t="str">
        <f>IF(REKAPITULACIJA!$F$41=0,"",IF(SUM(G20:G20)=0,0,""))</f>
        <v/>
      </c>
    </row>
    <row r="20" spans="2:9" ht="38.25" x14ac:dyDescent="0.2">
      <c r="B20" s="63" t="s">
        <v>82</v>
      </c>
      <c r="C20" s="64" t="s">
        <v>8</v>
      </c>
      <c r="D20" s="65" t="s">
        <v>98</v>
      </c>
      <c r="E20" s="66">
        <v>1400</v>
      </c>
      <c r="F20" s="66">
        <v>3.5</v>
      </c>
      <c r="G20" s="66">
        <f t="shared" ref="G20" si="2">IF(F20="","",E20*F20)</f>
        <v>4900</v>
      </c>
      <c r="I20" s="115">
        <v>0</v>
      </c>
    </row>
    <row r="21" spans="2:9" ht="11.1" customHeight="1" x14ac:dyDescent="0.2">
      <c r="E21" s="68"/>
      <c r="F21" s="58"/>
      <c r="G21" s="58"/>
    </row>
    <row r="22" spans="2:9" ht="21.2" customHeight="1" x14ac:dyDescent="0.3">
      <c r="B22" s="165" t="s">
        <v>101</v>
      </c>
      <c r="C22" s="166"/>
      <c r="D22" s="166"/>
      <c r="E22" s="59"/>
      <c r="F22" s="59"/>
      <c r="G22" s="60"/>
    </row>
    <row r="23" spans="2:9" ht="11.1" customHeight="1" x14ac:dyDescent="0.2">
      <c r="E23" s="58"/>
      <c r="F23" s="58"/>
      <c r="G23" s="58"/>
    </row>
    <row r="24" spans="2:9" ht="89.25" x14ac:dyDescent="0.2">
      <c r="B24" s="63" t="s">
        <v>83</v>
      </c>
      <c r="C24" s="64" t="s">
        <v>20</v>
      </c>
      <c r="D24" s="65" t="s">
        <v>259</v>
      </c>
      <c r="E24" s="69">
        <f>(E10+E11)*0.5</f>
        <v>14.95</v>
      </c>
      <c r="F24" s="66">
        <v>24</v>
      </c>
      <c r="G24" s="66">
        <f t="shared" ref="G24" si="3">IF(F24="","",E24*F24)</f>
        <v>358.79999999999995</v>
      </c>
      <c r="I24" s="125">
        <v>18</v>
      </c>
    </row>
    <row r="25" spans="2:9" ht="63.75" x14ac:dyDescent="0.2">
      <c r="B25" s="63" t="s">
        <v>84</v>
      </c>
      <c r="C25" s="64" t="s">
        <v>20</v>
      </c>
      <c r="D25" s="65" t="s">
        <v>288</v>
      </c>
      <c r="E25" s="69">
        <v>540</v>
      </c>
      <c r="F25" s="66">
        <v>24</v>
      </c>
      <c r="G25" s="66">
        <f t="shared" ref="G25" si="4">IF(F25="","",E25*F25)</f>
        <v>12960</v>
      </c>
      <c r="I25" s="112">
        <v>0</v>
      </c>
    </row>
    <row r="26" spans="2:9" ht="11.1" customHeight="1" x14ac:dyDescent="0.2">
      <c r="E26" s="58" t="str">
        <f>IF(SUM(E29:E30)=0,0,"")</f>
        <v/>
      </c>
      <c r="F26" s="58"/>
      <c r="G26" s="58" t="str">
        <f>IF(REKAPITULACIJA!$F$41=0,"",IF(SUM(G29:G30)=0,0,""))</f>
        <v/>
      </c>
    </row>
    <row r="27" spans="2:9" ht="21.2" customHeight="1" x14ac:dyDescent="0.3">
      <c r="B27" s="165" t="s">
        <v>102</v>
      </c>
      <c r="C27" s="166"/>
      <c r="D27" s="166"/>
      <c r="E27" s="59" t="str">
        <f>IF(SUM(E29:E30)=0,0,"")</f>
        <v/>
      </c>
      <c r="F27" s="59"/>
      <c r="G27" s="60" t="str">
        <f>IF(REKAPITULACIJA!$F$41=0,"",IF(SUM(G29:G30)=0,0,""))</f>
        <v/>
      </c>
    </row>
    <row r="28" spans="2:9" ht="11.1" customHeight="1" x14ac:dyDescent="0.2">
      <c r="E28" s="58" t="str">
        <f>IF(SUM(E29:E30)=0,0,"")</f>
        <v/>
      </c>
      <c r="F28" s="58"/>
      <c r="G28" s="58" t="str">
        <f>IF(REKAPITULACIJA!$F$41=0,"",IF(SUM(G29:G30)=0,0,""))</f>
        <v/>
      </c>
    </row>
    <row r="29" spans="2:9" ht="38.25" x14ac:dyDescent="0.2">
      <c r="B29" s="63" t="s">
        <v>85</v>
      </c>
      <c r="C29" s="64" t="s">
        <v>8</v>
      </c>
      <c r="D29" s="65" t="s">
        <v>205</v>
      </c>
      <c r="E29" s="69">
        <v>50</v>
      </c>
      <c r="F29" s="66">
        <v>5.4</v>
      </c>
      <c r="G29" s="66">
        <f t="shared" ref="G29:G30" si="5">IF(F29="","",E29*F29)</f>
        <v>270</v>
      </c>
      <c r="I29" s="118">
        <v>0</v>
      </c>
    </row>
    <row r="30" spans="2:9" ht="25.5" x14ac:dyDescent="0.2">
      <c r="B30" s="63" t="s">
        <v>86</v>
      </c>
      <c r="C30" s="64" t="s">
        <v>8</v>
      </c>
      <c r="D30" s="65" t="s">
        <v>211</v>
      </c>
      <c r="E30" s="69">
        <f>E29</f>
        <v>50</v>
      </c>
      <c r="F30" s="66">
        <v>0.7</v>
      </c>
      <c r="G30" s="66">
        <f t="shared" si="5"/>
        <v>35</v>
      </c>
      <c r="I30" s="118">
        <v>0</v>
      </c>
    </row>
    <row r="31" spans="2:9" x14ac:dyDescent="0.2">
      <c r="E31" s="58"/>
      <c r="F31" s="58"/>
      <c r="G31" s="58"/>
    </row>
    <row r="32" spans="2:9" ht="21.2" customHeight="1" x14ac:dyDescent="0.3">
      <c r="B32" s="165" t="s">
        <v>103</v>
      </c>
      <c r="C32" s="166"/>
      <c r="D32" s="166"/>
      <c r="E32" s="59"/>
      <c r="F32" s="59"/>
      <c r="G32" s="60"/>
    </row>
    <row r="33" spans="2:9" x14ac:dyDescent="0.2">
      <c r="E33" s="58"/>
      <c r="F33" s="58"/>
      <c r="G33" s="58"/>
    </row>
    <row r="34" spans="2:9" ht="25.5" x14ac:dyDescent="0.2">
      <c r="B34" s="63" t="s">
        <v>88</v>
      </c>
      <c r="C34" s="64" t="s">
        <v>87</v>
      </c>
      <c r="D34" s="65" t="s">
        <v>212</v>
      </c>
      <c r="E34" s="69">
        <f>E36+E37+E38</f>
        <v>1787.02</v>
      </c>
      <c r="F34" s="66">
        <v>3</v>
      </c>
      <c r="G34" s="66">
        <f t="shared" ref="G34:G38" si="6">IF(F34="","",E34*F34)</f>
        <v>5361.0599999999995</v>
      </c>
      <c r="I34" s="116">
        <v>0</v>
      </c>
    </row>
    <row r="35" spans="2:9" ht="51" x14ac:dyDescent="0.2">
      <c r="B35" s="63" t="s">
        <v>89</v>
      </c>
      <c r="C35" s="64" t="s">
        <v>87</v>
      </c>
      <c r="D35" s="67" t="s">
        <v>260</v>
      </c>
      <c r="E35" s="69">
        <f>(('1. PREDDELA'!E42)*0.07)*2.3</f>
        <v>3.22</v>
      </c>
      <c r="F35" s="66">
        <v>1.5</v>
      </c>
      <c r="G35" s="66">
        <f t="shared" si="6"/>
        <v>4.83</v>
      </c>
      <c r="I35" s="117">
        <v>0</v>
      </c>
    </row>
    <row r="36" spans="2:9" ht="38.25" x14ac:dyDescent="0.2">
      <c r="B36" s="63" t="s">
        <v>90</v>
      </c>
      <c r="C36" s="64" t="s">
        <v>87</v>
      </c>
      <c r="D36" s="65" t="s">
        <v>199</v>
      </c>
      <c r="E36" s="69">
        <f>(E8+E9+E10+'1. PREDDELA'!E37)*1.5</f>
        <v>1541.8500000000001</v>
      </c>
      <c r="F36" s="66">
        <v>3.5</v>
      </c>
      <c r="G36" s="66">
        <f t="shared" si="6"/>
        <v>5396.4750000000004</v>
      </c>
      <c r="I36" s="117">
        <v>0</v>
      </c>
    </row>
    <row r="37" spans="2:9" ht="38.25" x14ac:dyDescent="0.2">
      <c r="B37" s="63" t="s">
        <v>91</v>
      </c>
      <c r="C37" s="64" t="s">
        <v>87</v>
      </c>
      <c r="D37" s="65" t="s">
        <v>200</v>
      </c>
      <c r="E37" s="69">
        <f>(('1. PREDDELA'!E39)*0.1+('1. PREDDELA'!E42)*0.04+('1. PREDDELA'!E38*0.05))*2.3</f>
        <v>186.06999999999996</v>
      </c>
      <c r="F37" s="66">
        <v>9.3000000000000007</v>
      </c>
      <c r="G37" s="66">
        <f t="shared" si="6"/>
        <v>1730.4509999999998</v>
      </c>
      <c r="I37" s="117">
        <v>0</v>
      </c>
    </row>
    <row r="38" spans="2:9" ht="51" x14ac:dyDescent="0.2">
      <c r="B38" s="63" t="s">
        <v>92</v>
      </c>
      <c r="C38" s="64" t="s">
        <v>87</v>
      </c>
      <c r="D38" s="65" t="s">
        <v>201</v>
      </c>
      <c r="E38" s="69">
        <f>(('1. PREDDELA'!E45*80/1000)+('1. PREDDELA'!E46*120/1000)+('1. PREDDELA'!E52*120/1000)+(('1. PREDDELA'!E51)*170/1000)+('1. PREDDELA'!E47*50/1000))*2.5</f>
        <v>59.1</v>
      </c>
      <c r="F38" s="66">
        <v>9.5</v>
      </c>
      <c r="G38" s="66">
        <f t="shared" si="6"/>
        <v>561.45000000000005</v>
      </c>
      <c r="I38" s="117">
        <v>0</v>
      </c>
    </row>
    <row r="39" spans="2:9" ht="13.5" thickBot="1" x14ac:dyDescent="0.25">
      <c r="B39" s="70"/>
      <c r="C39" s="71"/>
      <c r="D39" s="72"/>
      <c r="E39" s="73"/>
      <c r="F39" s="73"/>
      <c r="G39" s="73"/>
      <c r="I39" s="61"/>
    </row>
    <row r="40" spans="2:9" ht="16.5" thickBot="1" x14ac:dyDescent="0.25">
      <c r="D40" s="74" t="s">
        <v>93</v>
      </c>
      <c r="E40" s="75"/>
      <c r="F40" s="167">
        <f>IF(SUM(G8:G38)=0,"",SUM(G8:G38))</f>
        <v>40322.985999999997</v>
      </c>
      <c r="G40" s="168"/>
    </row>
  </sheetData>
  <sheetProtection selectLockedCells="1" selectUnlockedCells="1"/>
  <autoFilter ref="E1:G40">
    <filterColumn colId="0">
      <filters blank="1">
        <filter val="1.250,00"/>
        <filter val="1.310,00"/>
        <filter val="1.400,00"/>
        <filter val="1.541,85"/>
        <filter val="1.787,02"/>
        <filter val="14,95"/>
        <filter val="186,07"/>
        <filter val="20,00"/>
        <filter val="3,22"/>
        <filter val="50,00"/>
        <filter val="540,00"/>
        <filter val="55,00"/>
        <filter val="59,10"/>
        <filter val="9,90"/>
        <filter val="960,0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0:G40"/>
    <mergeCell ref="B22:D22"/>
    <mergeCell ref="B27:D27"/>
    <mergeCell ref="B32:D3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3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9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104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5" t="s">
        <v>121</v>
      </c>
      <c r="C6" s="166"/>
      <c r="D6" s="166"/>
      <c r="E6" s="59"/>
      <c r="F6" s="59"/>
      <c r="G6" s="60"/>
    </row>
    <row r="7" spans="1:9" ht="21.2" customHeight="1" x14ac:dyDescent="0.25">
      <c r="B7" s="170" t="s">
        <v>105</v>
      </c>
      <c r="C7" s="170"/>
      <c r="D7" s="170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156</v>
      </c>
      <c r="C9" s="81" t="s">
        <v>20</v>
      </c>
      <c r="D9" s="67" t="s">
        <v>281</v>
      </c>
      <c r="E9" s="69">
        <v>320</v>
      </c>
      <c r="F9" s="69">
        <v>26</v>
      </c>
      <c r="G9" s="69">
        <f t="shared" ref="G9:G10" si="0">IF(F9="","",E9*F9)</f>
        <v>8320</v>
      </c>
      <c r="I9" s="109">
        <v>22</v>
      </c>
    </row>
    <row r="10" spans="1:9" ht="25.5" x14ac:dyDescent="0.2">
      <c r="B10" s="63" t="s">
        <v>157</v>
      </c>
      <c r="C10" s="64" t="s">
        <v>20</v>
      </c>
      <c r="D10" s="65" t="s">
        <v>282</v>
      </c>
      <c r="E10" s="69">
        <f>(E14+E23)*0.05</f>
        <v>58.75</v>
      </c>
      <c r="F10" s="66">
        <v>26</v>
      </c>
      <c r="G10" s="66">
        <f t="shared" si="0"/>
        <v>1527.5</v>
      </c>
      <c r="I10" s="113">
        <v>5</v>
      </c>
    </row>
    <row r="11" spans="1:9" x14ac:dyDescent="0.2">
      <c r="E11" s="58"/>
      <c r="F11" s="58"/>
      <c r="G11" s="58" t="str">
        <f>IF(REKAPITULACIJA!$F$41=0,"",IF(SUM(G14:G14)=0,0,""))</f>
        <v/>
      </c>
    </row>
    <row r="12" spans="1:9" ht="21.75" customHeight="1" x14ac:dyDescent="0.25">
      <c r="B12" s="171" t="s">
        <v>158</v>
      </c>
      <c r="C12" s="171"/>
      <c r="D12" s="171"/>
      <c r="E12" s="78" t="str">
        <f>IF(SUM(E14:E14)=0,0,"")</f>
        <v/>
      </c>
      <c r="F12" s="78"/>
      <c r="G12" s="78" t="str">
        <f>IF(REKAPITULACIJA!$F$41=0,"",IF(SUM(G14:G14)=0,0,""))</f>
        <v/>
      </c>
    </row>
    <row r="13" spans="1:9" x14ac:dyDescent="0.2">
      <c r="E13" s="58" t="str">
        <f>IF(SUM(E14:E14)=0,0,"")</f>
        <v/>
      </c>
      <c r="F13" s="58"/>
      <c r="G13" s="58" t="str">
        <f>IF(REKAPITULACIJA!$F$41=0,"",IF(SUM(G14:G14)=0,0,""))</f>
        <v/>
      </c>
    </row>
    <row r="14" spans="1:9" ht="76.5" x14ac:dyDescent="0.2">
      <c r="B14" s="63" t="s">
        <v>159</v>
      </c>
      <c r="C14" s="64" t="s">
        <v>8</v>
      </c>
      <c r="D14" s="65" t="s">
        <v>283</v>
      </c>
      <c r="E14" s="69">
        <f>E24+90</f>
        <v>925</v>
      </c>
      <c r="F14" s="66">
        <v>22</v>
      </c>
      <c r="G14" s="66">
        <f t="shared" ref="G14" si="1">IF(F14="","",E14*F14)</f>
        <v>20350</v>
      </c>
      <c r="I14" s="115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65" t="s">
        <v>160</v>
      </c>
      <c r="C16" s="166"/>
      <c r="D16" s="166"/>
      <c r="E16" s="59"/>
      <c r="F16" s="59"/>
      <c r="G16" s="60"/>
    </row>
    <row r="17" spans="1:9" ht="21.2" customHeight="1" x14ac:dyDescent="0.25">
      <c r="B17" s="170" t="s">
        <v>161</v>
      </c>
      <c r="C17" s="170"/>
      <c r="D17" s="170"/>
      <c r="E17" s="77" t="str">
        <f>IF(SUM(E19:E19)=0,0,"")</f>
        <v/>
      </c>
      <c r="F17" s="77"/>
      <c r="G17" s="77" t="str">
        <f>IF(REKAPITULACIJA!$F$41=0,"",IF(SUM(G19:G19)=0,0,""))</f>
        <v/>
      </c>
    </row>
    <row r="18" spans="1:9" x14ac:dyDescent="0.2">
      <c r="E18" s="58" t="str">
        <f>IF(SUM(E19:E19)=0,0,"")</f>
        <v/>
      </c>
      <c r="F18" s="58"/>
      <c r="G18" s="58" t="str">
        <f>IF(REKAPITULACIJA!$F$41=0,"",IF(SUM(G19:G19)=0,0,""))</f>
        <v/>
      </c>
    </row>
    <row r="19" spans="1:9" ht="51" x14ac:dyDescent="0.2">
      <c r="B19" s="63" t="s">
        <v>162</v>
      </c>
      <c r="C19" s="64" t="s">
        <v>285</v>
      </c>
      <c r="D19" s="65" t="s">
        <v>213</v>
      </c>
      <c r="E19" s="69">
        <v>3</v>
      </c>
      <c r="F19" s="66">
        <v>15</v>
      </c>
      <c r="G19" s="66">
        <f>IF(F19="","",E19*F19)</f>
        <v>45</v>
      </c>
      <c r="I19" s="119">
        <v>0</v>
      </c>
    </row>
    <row r="20" spans="1:9" s="62" customFormat="1" x14ac:dyDescent="0.2">
      <c r="A20" s="53"/>
      <c r="B20" s="83"/>
      <c r="C20" s="84"/>
      <c r="D20" s="85"/>
      <c r="E20" s="86" t="str">
        <f>IF(SUM(E23:E24)=0,0,"")</f>
        <v/>
      </c>
      <c r="F20" s="86"/>
      <c r="G20" s="86" t="str">
        <f>IF(REKAPITULACIJA!$F$41=0,"",IF(SUM(G23:G24)=0,0,""))</f>
        <v/>
      </c>
      <c r="I20" s="99"/>
    </row>
    <row r="21" spans="1:9" s="62" customFormat="1" ht="27" customHeight="1" x14ac:dyDescent="0.25">
      <c r="A21" s="53"/>
      <c r="B21" s="169" t="s">
        <v>163</v>
      </c>
      <c r="C21" s="169"/>
      <c r="D21" s="169"/>
      <c r="E21" s="87" t="str">
        <f>IF(SUM(E23:E24)=0,0,"")</f>
        <v/>
      </c>
      <c r="F21" s="87"/>
      <c r="G21" s="87" t="str">
        <f>IF(REKAPITULACIJA!$F$41=0,"",IF(SUM(G23:G24)=0,0,""))</f>
        <v/>
      </c>
      <c r="I21" s="99"/>
    </row>
    <row r="22" spans="1:9" s="62" customFormat="1" x14ac:dyDescent="0.2">
      <c r="A22" s="53"/>
      <c r="B22" s="83"/>
      <c r="C22" s="84"/>
      <c r="D22" s="85"/>
      <c r="E22" s="86" t="str">
        <f>IF(SUM(E23:E24)=0,0,"")</f>
        <v/>
      </c>
      <c r="F22" s="86"/>
      <c r="G22" s="86" t="str">
        <f>IF(REKAPITULACIJA!$F$41=0,"",IF(SUM(G23:G24)=0,0,""))</f>
        <v/>
      </c>
      <c r="I22" s="99"/>
    </row>
    <row r="23" spans="1:9" ht="76.5" x14ac:dyDescent="0.2">
      <c r="B23" s="63" t="s">
        <v>164</v>
      </c>
      <c r="C23" s="64" t="s">
        <v>8</v>
      </c>
      <c r="D23" s="65" t="s">
        <v>249</v>
      </c>
      <c r="E23" s="69">
        <v>250</v>
      </c>
      <c r="F23" s="66">
        <v>15</v>
      </c>
      <c r="G23" s="66">
        <f t="shared" ref="G23:G24" si="2">IF(F23="","",E23*F23)</f>
        <v>3750</v>
      </c>
      <c r="I23" s="111">
        <v>10</v>
      </c>
    </row>
    <row r="24" spans="1:9" ht="89.25" x14ac:dyDescent="0.2">
      <c r="B24" s="63" t="s">
        <v>165</v>
      </c>
      <c r="C24" s="64" t="s">
        <v>8</v>
      </c>
      <c r="D24" s="65" t="s">
        <v>284</v>
      </c>
      <c r="E24" s="69">
        <f>750+85</f>
        <v>835</v>
      </c>
      <c r="F24" s="66">
        <v>16</v>
      </c>
      <c r="G24" s="66">
        <f t="shared" si="2"/>
        <v>13360</v>
      </c>
      <c r="I24" s="114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71" t="s">
        <v>166</v>
      </c>
      <c r="C26" s="171"/>
      <c r="D26" s="171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167</v>
      </c>
      <c r="C28" s="64" t="s">
        <v>8</v>
      </c>
      <c r="D28" s="65" t="s">
        <v>208</v>
      </c>
      <c r="E28" s="69">
        <f>'1. PREDDELA'!E41+'1. PREDDELA'!E42</f>
        <v>22.5</v>
      </c>
      <c r="F28" s="66">
        <v>0.25</v>
      </c>
      <c r="G28" s="66">
        <f t="shared" ref="G28:G30" si="3">IF(F28="","",E28*F28)</f>
        <v>5.625</v>
      </c>
      <c r="I28" s="117">
        <v>0</v>
      </c>
    </row>
    <row r="29" spans="1:9" ht="25.5" x14ac:dyDescent="0.2">
      <c r="B29" s="63" t="s">
        <v>168</v>
      </c>
      <c r="C29" s="64" t="s">
        <v>8</v>
      </c>
      <c r="D29" s="65" t="s">
        <v>188</v>
      </c>
      <c r="E29" s="69">
        <f>E28</f>
        <v>22.5</v>
      </c>
      <c r="F29" s="66">
        <v>3</v>
      </c>
      <c r="G29" s="66">
        <f t="shared" si="3"/>
        <v>67.5</v>
      </c>
      <c r="I29" s="117">
        <v>0</v>
      </c>
    </row>
    <row r="30" spans="1:9" ht="25.5" x14ac:dyDescent="0.2">
      <c r="B30" s="63" t="s">
        <v>169</v>
      </c>
      <c r="C30" s="64" t="s">
        <v>19</v>
      </c>
      <c r="D30" s="65" t="s">
        <v>214</v>
      </c>
      <c r="E30" s="69">
        <f>'1. PREDDELA'!E43+'1. PREDDELA'!E44</f>
        <v>50</v>
      </c>
      <c r="F30" s="66">
        <v>4</v>
      </c>
      <c r="G30" s="66">
        <f t="shared" si="3"/>
        <v>200</v>
      </c>
      <c r="I30" s="117">
        <v>0</v>
      </c>
    </row>
    <row r="31" spans="1:9" x14ac:dyDescent="0.2">
      <c r="E31" s="58" t="str">
        <f>IF(SUM(E34:E36)=0,0,"")</f>
        <v/>
      </c>
      <c r="F31" s="58"/>
      <c r="G31" s="58" t="str">
        <f>IF(REKAPITULACIJA!$F$41=0,"",IF(SUM(G34:G36)=0,0,""))</f>
        <v/>
      </c>
    </row>
    <row r="32" spans="1:9" ht="21.2" customHeight="1" x14ac:dyDescent="0.3">
      <c r="B32" s="165" t="s">
        <v>170</v>
      </c>
      <c r="C32" s="166"/>
      <c r="D32" s="166"/>
      <c r="E32" s="59" t="str">
        <f>IF(SUM(E34:E36)=0,0,"")</f>
        <v/>
      </c>
      <c r="F32" s="59"/>
      <c r="G32" s="60" t="str">
        <f>IF(REKAPITULACIJA!$F$41=0,"",IF(SUM(G34:G36)=0,0,""))</f>
        <v/>
      </c>
    </row>
    <row r="33" spans="2:9" x14ac:dyDescent="0.2">
      <c r="E33" s="58" t="str">
        <f>IF(SUM(E34:E36)=0,0,"")</f>
        <v/>
      </c>
      <c r="F33" s="58"/>
      <c r="G33" s="58" t="str">
        <f>IF(REKAPITULACIJA!$F$41=0,"",IF(SUM(G34:G36)=0,0,""))</f>
        <v/>
      </c>
    </row>
    <row r="34" spans="2:9" ht="51" x14ac:dyDescent="0.2">
      <c r="B34" s="63" t="s">
        <v>172</v>
      </c>
      <c r="C34" s="64" t="s">
        <v>8</v>
      </c>
      <c r="D34" s="65" t="s">
        <v>255</v>
      </c>
      <c r="E34" s="69">
        <v>45</v>
      </c>
      <c r="F34" s="66">
        <f>IF(REKAPITULACIJA!$F$41*I34=0,"",REKAPITULACIJA!$F$41*I34)</f>
        <v>30</v>
      </c>
      <c r="G34" s="66">
        <f t="shared" ref="G34" si="4">IF(F34="","",E34*F34)</f>
        <v>1350</v>
      </c>
      <c r="I34" s="120">
        <v>30</v>
      </c>
    </row>
    <row r="35" spans="2:9" ht="38.25" x14ac:dyDescent="0.2">
      <c r="B35" s="63" t="s">
        <v>254</v>
      </c>
      <c r="C35" s="64" t="s">
        <v>4</v>
      </c>
      <c r="D35" s="65" t="s">
        <v>253</v>
      </c>
      <c r="E35" s="69">
        <v>346</v>
      </c>
      <c r="F35" s="66">
        <v>12.5</v>
      </c>
      <c r="G35" s="66">
        <f t="shared" ref="G35" si="5">IF(F35="","",E35*F35)</f>
        <v>4325</v>
      </c>
      <c r="I35" s="112">
        <v>0</v>
      </c>
    </row>
    <row r="36" spans="2:9" ht="25.5" x14ac:dyDescent="0.2">
      <c r="B36" s="63" t="s">
        <v>252</v>
      </c>
      <c r="C36" s="64" t="s">
        <v>8</v>
      </c>
      <c r="D36" s="65" t="s">
        <v>207</v>
      </c>
      <c r="E36" s="69">
        <v>20</v>
      </c>
      <c r="F36" s="66">
        <v>15</v>
      </c>
      <c r="G36" s="66">
        <f t="shared" ref="G36" si="6">IF(F36="","",E36*F36)</f>
        <v>300</v>
      </c>
      <c r="I36" s="112">
        <v>0</v>
      </c>
    </row>
    <row r="37" spans="2:9" ht="13.5" x14ac:dyDescent="0.25">
      <c r="B37" s="70"/>
      <c r="C37" s="71"/>
      <c r="D37" s="72"/>
      <c r="E37" s="88"/>
      <c r="F37" s="73"/>
      <c r="G37" s="88"/>
      <c r="I37" s="61"/>
    </row>
    <row r="38" spans="2:9" ht="21.2" customHeight="1" x14ac:dyDescent="0.3">
      <c r="B38" s="165" t="s">
        <v>171</v>
      </c>
      <c r="C38" s="166"/>
      <c r="D38" s="166"/>
      <c r="E38" s="59"/>
      <c r="F38" s="59"/>
      <c r="G38" s="60"/>
    </row>
    <row r="39" spans="2:9" x14ac:dyDescent="0.2">
      <c r="E39" s="58" t="str">
        <f>IF(SUM(E42:E43)=0,0,"")</f>
        <v/>
      </c>
      <c r="F39" s="58"/>
      <c r="G39" s="58" t="str">
        <f>IF(REKAPITULACIJA!$F$41=0,"",IF(SUM(G42:G43)=0,0,""))</f>
        <v/>
      </c>
    </row>
    <row r="40" spans="2:9" ht="21.2" customHeight="1" x14ac:dyDescent="0.25">
      <c r="B40" s="171" t="s">
        <v>173</v>
      </c>
      <c r="C40" s="171"/>
      <c r="D40" s="171"/>
      <c r="E40" s="78" t="str">
        <f>IF(SUM(E42:E43)=0,0,"")</f>
        <v/>
      </c>
      <c r="F40" s="78"/>
      <c r="G40" s="78" t="str">
        <f>IF(REKAPITULACIJA!$F$41=0,"",IF(SUM(G42:G43)=0,0,""))</f>
        <v/>
      </c>
    </row>
    <row r="41" spans="2:9" x14ac:dyDescent="0.2">
      <c r="E41" s="58" t="str">
        <f>IF(SUM(E42:E43)=0,0,"")</f>
        <v/>
      </c>
      <c r="F41" s="58"/>
      <c r="G41" s="58" t="str">
        <f>IF(REKAPITULACIJA!$F$41=0,"",IF(SUM(G42:G43)=0,0,""))</f>
        <v/>
      </c>
    </row>
    <row r="42" spans="2:9" ht="38.25" x14ac:dyDescent="0.2">
      <c r="B42" s="63" t="s">
        <v>175</v>
      </c>
      <c r="C42" s="64" t="s">
        <v>19</v>
      </c>
      <c r="D42" s="65" t="s">
        <v>189</v>
      </c>
      <c r="E42" s="69">
        <f>200-E43</f>
        <v>95</v>
      </c>
      <c r="F42" s="66">
        <f>IF(REKAPITULACIJA!$F$41*I42=0,"",REKAPITULACIJA!$F$41*I42)</f>
        <v>20</v>
      </c>
      <c r="G42" s="66">
        <f t="shared" ref="G42:G43" si="7">IF(F42="","",E42*F42)</f>
        <v>1900</v>
      </c>
      <c r="I42" s="110">
        <v>20</v>
      </c>
    </row>
    <row r="43" spans="2:9" ht="38.25" x14ac:dyDescent="0.2">
      <c r="B43" s="63" t="s">
        <v>176</v>
      </c>
      <c r="C43" s="64" t="s">
        <v>19</v>
      </c>
      <c r="D43" s="65" t="s">
        <v>190</v>
      </c>
      <c r="E43" s="69">
        <v>105</v>
      </c>
      <c r="F43" s="66">
        <v>20</v>
      </c>
      <c r="G43" s="66">
        <f t="shared" si="7"/>
        <v>2100</v>
      </c>
      <c r="I43" s="117">
        <v>0</v>
      </c>
    </row>
    <row r="44" spans="2:9" x14ac:dyDescent="0.2">
      <c r="E44" s="58" t="str">
        <f>IF(SUM(E47:E47)=0,0,"")</f>
        <v/>
      </c>
      <c r="F44" s="58"/>
      <c r="G44" s="58" t="str">
        <f>IF(REKAPITULACIJA!$F$41=0,"",IF(SUM(G47:G47)=0,0,""))</f>
        <v/>
      </c>
    </row>
    <row r="45" spans="2:9" ht="21.2" customHeight="1" x14ac:dyDescent="0.25">
      <c r="B45" s="171" t="s">
        <v>174</v>
      </c>
      <c r="C45" s="171"/>
      <c r="D45" s="171"/>
      <c r="E45" s="78" t="str">
        <f>IF(SUM(E47:E47)=0,0,"")</f>
        <v/>
      </c>
      <c r="F45" s="78"/>
      <c r="G45" s="78" t="str">
        <f>IF(REKAPITULACIJA!$F$41=0,"",IF(SUM(G47:G47)=0,0,""))</f>
        <v/>
      </c>
    </row>
    <row r="46" spans="2:9" x14ac:dyDescent="0.2">
      <c r="E46" s="58" t="str">
        <f>IF(SUM(E47:E47)=0,0,"")</f>
        <v/>
      </c>
      <c r="F46" s="58"/>
      <c r="G46" s="58" t="str">
        <f>IF(REKAPITULACIJA!$F$41=0,"",IF(SUM(G47:G47)=0,0,""))</f>
        <v/>
      </c>
    </row>
    <row r="47" spans="2:9" ht="38.25" x14ac:dyDescent="0.2">
      <c r="B47" s="63" t="s">
        <v>177</v>
      </c>
      <c r="C47" s="64" t="s">
        <v>19</v>
      </c>
      <c r="D47" s="65" t="s">
        <v>286</v>
      </c>
      <c r="E47" s="69">
        <v>120</v>
      </c>
      <c r="F47" s="66">
        <v>18</v>
      </c>
      <c r="G47" s="66">
        <f t="shared" ref="G47" si="8">IF(F47="","",E47*F47)</f>
        <v>2160</v>
      </c>
      <c r="I47" s="108">
        <v>15</v>
      </c>
    </row>
    <row r="48" spans="2:9" x14ac:dyDescent="0.2">
      <c r="E48" s="58" t="str">
        <f>IF(SUM(E51:E51)=0,0,"")</f>
        <v/>
      </c>
      <c r="F48" s="58"/>
      <c r="G48" s="58" t="str">
        <f>IF(REKAPITULACIJA!$F$41=0,"",IF(SUM(G51:G51)=0,0,""))</f>
        <v/>
      </c>
    </row>
    <row r="49" spans="2:9" ht="21.2" customHeight="1" x14ac:dyDescent="0.3">
      <c r="B49" s="165" t="s">
        <v>178</v>
      </c>
      <c r="C49" s="166"/>
      <c r="D49" s="166"/>
      <c r="E49" s="59" t="str">
        <f>IF(SUM(E51:E51)=0,0,"")</f>
        <v/>
      </c>
      <c r="F49" s="59"/>
      <c r="G49" s="60" t="str">
        <f>IF(REKAPITULACIJA!$F$41=0,"",IF(SUM(G51:G51)=0,0,""))</f>
        <v/>
      </c>
    </row>
    <row r="50" spans="2:9" x14ac:dyDescent="0.2">
      <c r="E50" s="58" t="str">
        <f>IF(SUM(E51:E51)=0,0,"")</f>
        <v/>
      </c>
      <c r="F50" s="58"/>
      <c r="G50" s="58" t="str">
        <f>IF(REKAPITULACIJA!$F$41=0,"",IF(SUM(G51:G51)=0,0,""))</f>
        <v/>
      </c>
    </row>
    <row r="51" spans="2:9" ht="38.25" x14ac:dyDescent="0.2">
      <c r="B51" s="63" t="s">
        <v>179</v>
      </c>
      <c r="C51" s="64" t="s">
        <v>20</v>
      </c>
      <c r="D51" s="65" t="s">
        <v>191</v>
      </c>
      <c r="E51" s="69">
        <v>2</v>
      </c>
      <c r="F51" s="66">
        <v>40</v>
      </c>
      <c r="G51" s="66">
        <f>IF(F51="","",E51*F51)</f>
        <v>80</v>
      </c>
      <c r="I51" s="119">
        <v>0</v>
      </c>
    </row>
    <row r="52" spans="2:9" ht="13.5" thickBot="1" x14ac:dyDescent="0.25"/>
    <row r="53" spans="2:9" ht="16.5" thickBot="1" x14ac:dyDescent="0.25">
      <c r="D53" s="74" t="s">
        <v>120</v>
      </c>
      <c r="E53" s="75"/>
      <c r="F53" s="167">
        <f>IF(SUM(G9:G51)=0,"",SUM(G9:G51))</f>
        <v>59840.625</v>
      </c>
      <c r="G53" s="168"/>
    </row>
  </sheetData>
  <sheetProtection selectLockedCells="1" selectUnlockedCells="1"/>
  <autoFilter ref="E1:G53">
    <filterColumn colId="0">
      <filters blank="1">
        <filter val="105,00"/>
        <filter val="120,00"/>
        <filter val="2,00"/>
        <filter val="20,00"/>
        <filter val="22,50"/>
        <filter val="250,00"/>
        <filter val="3,00"/>
        <filter val="320,00"/>
        <filter val="346,00"/>
        <filter val="45,00"/>
        <filter val="50,00"/>
        <filter val="58,75"/>
        <filter val="835,00"/>
        <filter val="925,00"/>
        <filter val="95,00"/>
        <filter val="količina"/>
      </filters>
    </filterColumn>
  </autoFilter>
  <dataConsolidate/>
  <mergeCells count="14">
    <mergeCell ref="F53:G53"/>
    <mergeCell ref="B26:D26"/>
    <mergeCell ref="B32:D32"/>
    <mergeCell ref="B38:D38"/>
    <mergeCell ref="B45:D45"/>
    <mergeCell ref="B49:D49"/>
    <mergeCell ref="B40:D40"/>
    <mergeCell ref="B21:D21"/>
    <mergeCell ref="B4:G4"/>
    <mergeCell ref="B6:D6"/>
    <mergeCell ref="B7:D7"/>
    <mergeCell ref="B16:D16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2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01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4" t="s">
        <v>106</v>
      </c>
      <c r="C4" s="164"/>
      <c r="D4" s="164"/>
      <c r="E4" s="164"/>
      <c r="F4" s="164"/>
      <c r="G4" s="164"/>
    </row>
    <row r="5" spans="1:9" x14ac:dyDescent="0.2">
      <c r="E5" s="58"/>
      <c r="F5" s="58"/>
      <c r="G5" s="58"/>
    </row>
    <row r="6" spans="1:9" ht="21.2" customHeight="1" x14ac:dyDescent="0.3">
      <c r="B6" s="165" t="s">
        <v>107</v>
      </c>
      <c r="C6" s="166"/>
      <c r="D6" s="166"/>
      <c r="E6" s="59"/>
      <c r="F6" s="59"/>
      <c r="G6" s="60"/>
    </row>
    <row r="7" spans="1:9" x14ac:dyDescent="0.2">
      <c r="E7" s="58"/>
      <c r="F7" s="58"/>
      <c r="G7" s="58"/>
    </row>
    <row r="8" spans="1:9" ht="63.75" x14ac:dyDescent="0.2">
      <c r="B8" s="63" t="s">
        <v>108</v>
      </c>
      <c r="C8" s="64" t="s">
        <v>19</v>
      </c>
      <c r="D8" s="65" t="s">
        <v>289</v>
      </c>
      <c r="E8" s="69">
        <v>33</v>
      </c>
      <c r="F8" s="66">
        <f>IF(REKAPITULACIJA!$F$41*I8=0,"",REKAPITULACIJA!$F$41*I8)</f>
        <v>29.36</v>
      </c>
      <c r="G8" s="66">
        <f t="shared" ref="G8:G9" si="0">IF(F8="","",E8*F8)</f>
        <v>968.88</v>
      </c>
      <c r="I8" s="103">
        <v>29.36</v>
      </c>
    </row>
    <row r="9" spans="1:9" ht="63.75" x14ac:dyDescent="0.2">
      <c r="B9" s="63" t="s">
        <v>109</v>
      </c>
      <c r="C9" s="64" t="s">
        <v>19</v>
      </c>
      <c r="D9" s="65" t="s">
        <v>242</v>
      </c>
      <c r="E9" s="69">
        <f>+E8</f>
        <v>33</v>
      </c>
      <c r="F9" s="66">
        <f>IF(REKAPITULACIJA!$F$41*I9=0,"",REKAPITULACIJA!$F$41*I9)</f>
        <v>3.5</v>
      </c>
      <c r="G9" s="66">
        <f t="shared" si="0"/>
        <v>115.5</v>
      </c>
      <c r="I9" s="103">
        <v>3.5</v>
      </c>
    </row>
    <row r="10" spans="1:9" ht="63.75" x14ac:dyDescent="0.2">
      <c r="B10" s="63" t="s">
        <v>110</v>
      </c>
      <c r="C10" s="64" t="s">
        <v>19</v>
      </c>
      <c r="D10" s="65" t="s">
        <v>266</v>
      </c>
      <c r="E10" s="69">
        <f>+E8</f>
        <v>33</v>
      </c>
      <c r="F10" s="66">
        <f>IF(REKAPITULACIJA!$F$41*I10=0,"",REKAPITULACIJA!$F$41*I10)</f>
        <v>3.6</v>
      </c>
      <c r="G10" s="66">
        <f t="shared" ref="G10:G11" si="1">IF(F10="","",E10*F10)</f>
        <v>118.8</v>
      </c>
      <c r="I10" s="104">
        <v>3.6</v>
      </c>
    </row>
    <row r="11" spans="1:9" ht="51" x14ac:dyDescent="0.2">
      <c r="B11" s="63" t="s">
        <v>111</v>
      </c>
      <c r="C11" s="64" t="s">
        <v>19</v>
      </c>
      <c r="D11" s="65" t="s">
        <v>267</v>
      </c>
      <c r="E11" s="69">
        <f>E10</f>
        <v>33</v>
      </c>
      <c r="F11" s="66">
        <v>1.3</v>
      </c>
      <c r="G11" s="66">
        <f t="shared" si="1"/>
        <v>42.9</v>
      </c>
      <c r="I11" s="103">
        <v>1.04</v>
      </c>
    </row>
    <row r="12" spans="1:9" s="82" customFormat="1" ht="51" x14ac:dyDescent="0.2">
      <c r="A12" s="79"/>
      <c r="B12" s="80" t="s">
        <v>209</v>
      </c>
      <c r="C12" s="81" t="s">
        <v>4</v>
      </c>
      <c r="D12" s="67" t="s">
        <v>290</v>
      </c>
      <c r="E12" s="152">
        <v>1</v>
      </c>
      <c r="F12" s="69">
        <v>45</v>
      </c>
      <c r="G12" s="69">
        <f t="shared" ref="G12:G13" si="2">IF(F12="","",E12*F12)</f>
        <v>45</v>
      </c>
    </row>
    <row r="13" spans="1:9" s="82" customFormat="1" ht="38.25" x14ac:dyDescent="0.2">
      <c r="A13" s="79"/>
      <c r="B13" s="80" t="s">
        <v>241</v>
      </c>
      <c r="C13" s="81" t="s">
        <v>4</v>
      </c>
      <c r="D13" s="67" t="s">
        <v>268</v>
      </c>
      <c r="E13" s="152">
        <v>4</v>
      </c>
      <c r="F13" s="69">
        <v>65</v>
      </c>
      <c r="G13" s="69">
        <f t="shared" si="2"/>
        <v>260</v>
      </c>
    </row>
    <row r="14" spans="1:9" x14ac:dyDescent="0.2">
      <c r="B14" s="70"/>
      <c r="C14" s="71"/>
      <c r="D14" s="72"/>
      <c r="E14" s="73"/>
      <c r="F14" s="73"/>
      <c r="G14" s="73"/>
      <c r="I14" s="61"/>
    </row>
    <row r="15" spans="1:9" ht="21.2" customHeight="1" x14ac:dyDescent="0.3">
      <c r="B15" s="165" t="s">
        <v>112</v>
      </c>
      <c r="C15" s="166"/>
      <c r="D15" s="166"/>
      <c r="E15" s="59" t="str">
        <f>IF(SUM(E17:E19)=0,0,"")</f>
        <v/>
      </c>
      <c r="F15" s="59"/>
      <c r="G15" s="60" t="str">
        <f>IF(REKAPITULACIJA!$F$41=0,"",IF(SUM(G17:G19)=0,0,""))</f>
        <v/>
      </c>
    </row>
    <row r="16" spans="1:9" ht="21.2" customHeight="1" x14ac:dyDescent="0.3">
      <c r="B16" s="90"/>
      <c r="C16" s="90"/>
      <c r="D16" s="90"/>
      <c r="E16" s="91"/>
      <c r="F16" s="91"/>
      <c r="G16" s="91"/>
      <c r="I16" s="106"/>
    </row>
    <row r="17" spans="2:9" ht="63.75" x14ac:dyDescent="0.2">
      <c r="B17" s="80" t="s">
        <v>113</v>
      </c>
      <c r="C17" s="81" t="s">
        <v>4</v>
      </c>
      <c r="D17" s="67" t="s">
        <v>251</v>
      </c>
      <c r="E17" s="69">
        <v>5</v>
      </c>
      <c r="F17" s="69">
        <v>300</v>
      </c>
      <c r="G17" s="66">
        <f t="shared" ref="G17" si="3">IF(F17="","",E17*F17)</f>
        <v>1500</v>
      </c>
      <c r="I17" s="107">
        <v>0</v>
      </c>
    </row>
    <row r="18" spans="2:9" ht="38.25" x14ac:dyDescent="0.2">
      <c r="B18" s="63" t="s">
        <v>114</v>
      </c>
      <c r="C18" s="64" t="s">
        <v>4</v>
      </c>
      <c r="D18" s="92" t="s">
        <v>250</v>
      </c>
      <c r="E18" s="69">
        <f>E17</f>
        <v>5</v>
      </c>
      <c r="F18" s="66">
        <v>310</v>
      </c>
      <c r="G18" s="66">
        <f t="shared" ref="G18:G19" si="4">IF(F18="","",E18*F18)</f>
        <v>1550</v>
      </c>
      <c r="I18" s="107">
        <v>0</v>
      </c>
    </row>
    <row r="19" spans="2:9" ht="63.75" x14ac:dyDescent="0.2">
      <c r="B19" s="63" t="s">
        <v>115</v>
      </c>
      <c r="C19" s="64" t="s">
        <v>4</v>
      </c>
      <c r="D19" s="65" t="s">
        <v>243</v>
      </c>
      <c r="E19" s="69">
        <v>7</v>
      </c>
      <c r="F19" s="66">
        <v>60</v>
      </c>
      <c r="G19" s="66">
        <f t="shared" si="4"/>
        <v>420</v>
      </c>
      <c r="I19" s="107">
        <v>0</v>
      </c>
    </row>
    <row r="20" spans="2:9" ht="25.5" x14ac:dyDescent="0.2">
      <c r="B20" s="63" t="s">
        <v>210</v>
      </c>
      <c r="C20" s="64" t="s">
        <v>4</v>
      </c>
      <c r="D20" s="65" t="s">
        <v>194</v>
      </c>
      <c r="E20" s="69">
        <v>10</v>
      </c>
      <c r="F20" s="66">
        <v>30</v>
      </c>
      <c r="G20" s="66">
        <f t="shared" ref="G20" si="5">IF(F20="","",E20*F20)</f>
        <v>300</v>
      </c>
      <c r="I20" s="105">
        <v>0</v>
      </c>
    </row>
    <row r="21" spans="2:9" ht="13.5" thickBot="1" x14ac:dyDescent="0.25">
      <c r="B21" s="70"/>
      <c r="C21" s="71"/>
      <c r="D21" s="72"/>
      <c r="E21" s="73"/>
      <c r="F21" s="73"/>
      <c r="G21" s="73"/>
      <c r="I21" s="61"/>
    </row>
    <row r="22" spans="2:9" ht="16.5" thickBot="1" x14ac:dyDescent="0.25">
      <c r="D22" s="74" t="s">
        <v>119</v>
      </c>
      <c r="E22" s="75"/>
      <c r="F22" s="167">
        <f>IF(SUM(G5:G20)=0,"",SUM(G5:G20))</f>
        <v>5321.08</v>
      </c>
      <c r="G22" s="168"/>
    </row>
  </sheetData>
  <sheetProtection selectLockedCells="1" selectUnlockedCells="1"/>
  <autoFilter ref="E1:G22">
    <filterColumn colId="0">
      <filters blank="1">
        <filter val="1,00"/>
        <filter val="33,00"/>
        <filter val="4,00"/>
        <filter val="5,00"/>
        <filter val="količina"/>
      </filters>
    </filterColumn>
  </autoFilter>
  <dataConsolidate/>
  <mergeCells count="4">
    <mergeCell ref="B4:G4"/>
    <mergeCell ref="F22:G22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743" sqref="F743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94" t="s">
        <v>53</v>
      </c>
      <c r="F2" s="52" t="s">
        <v>54</v>
      </c>
      <c r="G2" s="52" t="s">
        <v>55</v>
      </c>
      <c r="I2" s="98" t="s">
        <v>61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4" t="s">
        <v>116</v>
      </c>
      <c r="C4" s="164"/>
      <c r="D4" s="164"/>
      <c r="E4" s="172"/>
      <c r="F4" s="164"/>
      <c r="G4" s="164"/>
    </row>
    <row r="5" spans="1:9" x14ac:dyDescent="0.2">
      <c r="E5" s="58" t="str">
        <f>IF(SUM(E8:E8)=0,0,"")</f>
        <v/>
      </c>
      <c r="F5" s="58"/>
      <c r="G5" s="58" t="str">
        <f>IF(REKAPITULACIJA!$F$41=0,"",IF(SUM(G8:G8)=0,0,""))</f>
        <v/>
      </c>
    </row>
    <row r="6" spans="1:9" ht="21.2" customHeight="1" x14ac:dyDescent="0.3">
      <c r="B6" s="165" t="s">
        <v>117</v>
      </c>
      <c r="C6" s="166"/>
      <c r="D6" s="166"/>
      <c r="E6" s="59" t="str">
        <f>IF(SUM(E8:E8)=0,0,"")</f>
        <v/>
      </c>
      <c r="F6" s="59"/>
      <c r="G6" s="60" t="str">
        <f>IF(REKAPITULACIJA!$F$41=0,"",IF(SUM(G8:G8)=0,0,""))</f>
        <v/>
      </c>
    </row>
    <row r="7" spans="1:9" x14ac:dyDescent="0.2">
      <c r="E7" s="58" t="str">
        <f>IF(SUM(E8:E8)=0,0,"")</f>
        <v/>
      </c>
      <c r="F7" s="58"/>
      <c r="G7" s="58" t="str">
        <f>IF(REKAPITULACIJA!$F$41=0,"",IF(SUM(G8:G8)=0,0,""))</f>
        <v/>
      </c>
    </row>
    <row r="8" spans="1:9" ht="102" x14ac:dyDescent="0.2">
      <c r="B8" s="63" t="s">
        <v>224</v>
      </c>
      <c r="C8" s="64" t="s">
        <v>217</v>
      </c>
      <c r="D8" s="65" t="s">
        <v>237</v>
      </c>
      <c r="E8" s="69">
        <v>20</v>
      </c>
      <c r="F8" s="66">
        <v>120</v>
      </c>
      <c r="G8" s="66">
        <f t="shared" ref="G8" si="0">IF(F8="","",E8*F8)</f>
        <v>2400</v>
      </c>
      <c r="I8" s="97">
        <v>0</v>
      </c>
    </row>
    <row r="9" spans="1:9" ht="13.5" thickBot="1" x14ac:dyDescent="0.25"/>
    <row r="10" spans="1:9" ht="16.5" thickBot="1" x14ac:dyDescent="0.25">
      <c r="D10" s="74" t="s">
        <v>118</v>
      </c>
      <c r="E10" s="96"/>
      <c r="F10" s="167">
        <f>IF(SUM(G5:G8)=0,"",SUM(G5:G8))</f>
        <v>2400</v>
      </c>
      <c r="G10" s="168"/>
    </row>
  </sheetData>
  <sheetProtection selectLockedCells="1" selectUnlockedCells="1"/>
  <autoFilter ref="E1:G10">
    <filterColumn colId="0">
      <filters blank="1">
        <filter val="20,00"/>
        <filter val="količina"/>
      </filters>
    </filterColumn>
  </autoFilter>
  <dataConsolidate/>
  <mergeCells count="3">
    <mergeCell ref="F10:G1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6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4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9"/>
    </row>
    <row r="4" spans="1:9" ht="15.75" x14ac:dyDescent="0.2">
      <c r="B4" s="164" t="s">
        <v>123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 t="str">
        <f>IF(SUM(E8:E10)=0,0,"")</f>
        <v/>
      </c>
      <c r="F5" s="76"/>
      <c r="G5" s="76" t="str">
        <f>IF(REKAPITULACIJA!$F$41=0,"",IF(SUM(G8:G10)=0,0,""))</f>
        <v/>
      </c>
    </row>
    <row r="6" spans="1:9" ht="21.2" customHeight="1" x14ac:dyDescent="0.3">
      <c r="B6" s="165" t="s">
        <v>124</v>
      </c>
      <c r="C6" s="166"/>
      <c r="D6" s="166"/>
      <c r="E6" s="59" t="str">
        <f>IF(SUM(E8:E10)=0,0,"")</f>
        <v/>
      </c>
      <c r="F6" s="59"/>
      <c r="G6" s="60" t="str">
        <f>IF(REKAPITULACIJA!$F$41=0,"",IF(SUM(G8:G10)=0,0,""))</f>
        <v/>
      </c>
    </row>
    <row r="7" spans="1:9" x14ac:dyDescent="0.2">
      <c r="E7" s="89" t="str">
        <f>IF(SUM(E8:E10)=0,0,"")</f>
        <v/>
      </c>
      <c r="F7" s="89"/>
      <c r="G7" s="89" t="str">
        <f>IF(REKAPITULACIJA!$F$41=0,"",IF(SUM(G8:G10)=0,0,""))</f>
        <v/>
      </c>
    </row>
    <row r="8" spans="1:9" ht="51" x14ac:dyDescent="0.2">
      <c r="B8" s="63" t="s">
        <v>220</v>
      </c>
      <c r="C8" s="64" t="s">
        <v>4</v>
      </c>
      <c r="D8" s="65" t="s">
        <v>258</v>
      </c>
      <c r="E8" s="69">
        <v>3</v>
      </c>
      <c r="F8" s="66">
        <v>70</v>
      </c>
      <c r="G8" s="66">
        <f t="shared" ref="G8:G9" si="0">IF(F8="","",E8*F8)</f>
        <v>210</v>
      </c>
      <c r="I8" s="147">
        <v>0</v>
      </c>
    </row>
    <row r="9" spans="1:9" ht="38.25" x14ac:dyDescent="0.2">
      <c r="B9" s="63" t="s">
        <v>125</v>
      </c>
      <c r="C9" s="64" t="s">
        <v>4</v>
      </c>
      <c r="D9" s="65" t="s">
        <v>246</v>
      </c>
      <c r="E9" s="69">
        <v>3</v>
      </c>
      <c r="F9" s="66">
        <v>50</v>
      </c>
      <c r="G9" s="66">
        <f t="shared" si="0"/>
        <v>150</v>
      </c>
      <c r="I9" s="147">
        <v>0</v>
      </c>
    </row>
    <row r="10" spans="1:9" ht="51" x14ac:dyDescent="0.2">
      <c r="B10" s="63" t="s">
        <v>126</v>
      </c>
      <c r="C10" s="64" t="s">
        <v>4</v>
      </c>
      <c r="D10" s="65" t="s">
        <v>256</v>
      </c>
      <c r="E10" s="69">
        <v>3</v>
      </c>
      <c r="F10" s="66">
        <v>130</v>
      </c>
      <c r="G10" s="66">
        <f t="shared" ref="G10" si="1">IF(F10="","",E10*F10)</f>
        <v>390</v>
      </c>
      <c r="I10" s="147">
        <v>105</v>
      </c>
    </row>
    <row r="11" spans="1:9" x14ac:dyDescent="0.2">
      <c r="E11" s="58" t="str">
        <f>IF(SUM(E14:E25)=0,0,"")</f>
        <v/>
      </c>
      <c r="F11" s="58"/>
      <c r="G11" s="58" t="str">
        <f>IF(REKAPITULACIJA!$F$41=0,"",IF(SUM(G14:G25)=0,0,""))</f>
        <v/>
      </c>
    </row>
    <row r="12" spans="1:9" ht="21.2" customHeight="1" x14ac:dyDescent="0.3">
      <c r="B12" s="165" t="s">
        <v>127</v>
      </c>
      <c r="C12" s="166"/>
      <c r="D12" s="166"/>
      <c r="E12" s="59" t="str">
        <f>IF(SUM(E14:E25)=0,0,"")</f>
        <v/>
      </c>
      <c r="F12" s="59"/>
      <c r="G12" s="60" t="str">
        <f>IF(REKAPITULACIJA!$F$41=0,"",IF(SUM(G14:G25)=0,0,""))</f>
        <v/>
      </c>
    </row>
    <row r="13" spans="1:9" x14ac:dyDescent="0.2">
      <c r="E13" s="58" t="str">
        <f>IF(SUM(E14:E25)=0,0,"")</f>
        <v/>
      </c>
      <c r="F13" s="58"/>
      <c r="G13" s="58" t="str">
        <f>IF(REKAPITULACIJA!$F$41=0,"",IF(SUM(G14:G25)=0,0,""))</f>
        <v/>
      </c>
    </row>
    <row r="14" spans="1:9" ht="63.75" x14ac:dyDescent="0.2">
      <c r="B14" s="63" t="s">
        <v>128</v>
      </c>
      <c r="C14" s="64" t="s">
        <v>19</v>
      </c>
      <c r="D14" s="65" t="s">
        <v>221</v>
      </c>
      <c r="E14" s="69">
        <v>10</v>
      </c>
      <c r="F14" s="66">
        <v>1.5</v>
      </c>
      <c r="G14" s="66">
        <f>IF(F14="","",E14*F14)</f>
        <v>15</v>
      </c>
      <c r="I14" s="147">
        <v>0</v>
      </c>
    </row>
    <row r="15" spans="1:9" ht="63.75" x14ac:dyDescent="0.2">
      <c r="B15" s="63" t="s">
        <v>129</v>
      </c>
      <c r="C15" s="64" t="s">
        <v>19</v>
      </c>
      <c r="D15" s="65" t="s">
        <v>291</v>
      </c>
      <c r="E15" s="69">
        <v>12</v>
      </c>
      <c r="F15" s="66">
        <v>2.5</v>
      </c>
      <c r="G15" s="66">
        <f t="shared" ref="G15:G21" si="2">IF(F15="","",E15*F15)</f>
        <v>30</v>
      </c>
      <c r="I15" s="147">
        <v>0</v>
      </c>
    </row>
    <row r="16" spans="1:9" ht="63.75" x14ac:dyDescent="0.2">
      <c r="B16" s="63" t="s">
        <v>130</v>
      </c>
      <c r="C16" s="64" t="s">
        <v>19</v>
      </c>
      <c r="D16" s="65" t="s">
        <v>292</v>
      </c>
      <c r="E16" s="69">
        <v>125</v>
      </c>
      <c r="F16" s="66">
        <v>3.2</v>
      </c>
      <c r="G16" s="66">
        <f t="shared" si="2"/>
        <v>400</v>
      </c>
      <c r="I16" s="147">
        <v>0</v>
      </c>
    </row>
    <row r="17" spans="2:9" ht="63.75" x14ac:dyDescent="0.2">
      <c r="B17" s="63" t="s">
        <v>131</v>
      </c>
      <c r="C17" s="64" t="s">
        <v>19</v>
      </c>
      <c r="D17" s="65" t="s">
        <v>222</v>
      </c>
      <c r="E17" s="69">
        <v>16</v>
      </c>
      <c r="F17" s="66">
        <v>3.5</v>
      </c>
      <c r="G17" s="66">
        <f t="shared" si="2"/>
        <v>56</v>
      </c>
      <c r="I17" s="147">
        <v>0</v>
      </c>
    </row>
    <row r="18" spans="2:9" ht="63.75" x14ac:dyDescent="0.2">
      <c r="B18" s="63" t="s">
        <v>132</v>
      </c>
      <c r="C18" s="64" t="s">
        <v>19</v>
      </c>
      <c r="D18" s="65" t="s">
        <v>293</v>
      </c>
      <c r="E18" s="69">
        <v>20</v>
      </c>
      <c r="F18" s="66">
        <v>5.5</v>
      </c>
      <c r="G18" s="66">
        <f t="shared" si="2"/>
        <v>110</v>
      </c>
      <c r="I18" s="147">
        <v>2.5</v>
      </c>
    </row>
    <row r="19" spans="2:9" ht="63.75" x14ac:dyDescent="0.2">
      <c r="B19" s="63" t="s">
        <v>133</v>
      </c>
      <c r="C19" s="64" t="s">
        <v>8</v>
      </c>
      <c r="D19" s="65" t="s">
        <v>294</v>
      </c>
      <c r="E19" s="69">
        <v>10</v>
      </c>
      <c r="F19" s="66">
        <v>12</v>
      </c>
      <c r="G19" s="66">
        <f t="shared" si="2"/>
        <v>120</v>
      </c>
      <c r="I19" s="147">
        <v>0</v>
      </c>
    </row>
    <row r="20" spans="2:9" ht="63.75" x14ac:dyDescent="0.2">
      <c r="B20" s="63" t="s">
        <v>134</v>
      </c>
      <c r="C20" s="64" t="s">
        <v>8</v>
      </c>
      <c r="D20" s="65" t="s">
        <v>295</v>
      </c>
      <c r="E20" s="69">
        <f>18+18</f>
        <v>36</v>
      </c>
      <c r="F20" s="66">
        <v>13</v>
      </c>
      <c r="G20" s="66">
        <f t="shared" si="2"/>
        <v>468</v>
      </c>
      <c r="I20" s="147">
        <v>0</v>
      </c>
    </row>
    <row r="21" spans="2:9" ht="63.75" x14ac:dyDescent="0.2">
      <c r="B21" s="63" t="s">
        <v>135</v>
      </c>
      <c r="C21" s="64" t="s">
        <v>8</v>
      </c>
      <c r="D21" s="65" t="s">
        <v>296</v>
      </c>
      <c r="E21" s="69">
        <f>45+38</f>
        <v>83</v>
      </c>
      <c r="F21" s="66">
        <f>IF(REKAPITULACIJA!$F$41*I21=0,"",REKAPITULACIJA!$F$41*I21)</f>
        <v>15</v>
      </c>
      <c r="G21" s="66">
        <f t="shared" si="2"/>
        <v>1245</v>
      </c>
      <c r="I21" s="147">
        <v>15</v>
      </c>
    </row>
    <row r="22" spans="2:9" ht="76.5" x14ac:dyDescent="0.2">
      <c r="B22" s="63" t="s">
        <v>136</v>
      </c>
      <c r="C22" s="64" t="s">
        <v>8</v>
      </c>
      <c r="D22" s="65" t="s">
        <v>297</v>
      </c>
      <c r="E22" s="69">
        <f>25+(3*1.5)+(3*2.2)</f>
        <v>36.1</v>
      </c>
      <c r="F22" s="66">
        <v>17</v>
      </c>
      <c r="G22" s="66">
        <f t="shared" ref="G22" si="3">IF(F22="","",E22*F22)</f>
        <v>613.70000000000005</v>
      </c>
      <c r="I22" s="147">
        <v>15</v>
      </c>
    </row>
    <row r="23" spans="2:9" ht="76.5" x14ac:dyDescent="0.2">
      <c r="B23" s="63" t="s">
        <v>137</v>
      </c>
      <c r="C23" s="64" t="s">
        <v>8</v>
      </c>
      <c r="D23" s="65" t="s">
        <v>298</v>
      </c>
      <c r="E23" s="69">
        <v>2</v>
      </c>
      <c r="F23" s="66">
        <v>16</v>
      </c>
      <c r="G23" s="66">
        <f t="shared" ref="G23:G24" si="4">IF(F23="","",E23*F23)</f>
        <v>32</v>
      </c>
      <c r="I23" s="147">
        <v>0</v>
      </c>
    </row>
    <row r="24" spans="2:9" ht="38.25" x14ac:dyDescent="0.2">
      <c r="B24" s="63" t="s">
        <v>138</v>
      </c>
      <c r="C24" s="64" t="s">
        <v>19</v>
      </c>
      <c r="D24" s="65" t="s">
        <v>244</v>
      </c>
      <c r="E24" s="69">
        <v>115</v>
      </c>
      <c r="F24" s="66">
        <v>1.6</v>
      </c>
      <c r="G24" s="66">
        <f t="shared" si="4"/>
        <v>184</v>
      </c>
      <c r="I24" s="147">
        <v>0</v>
      </c>
    </row>
    <row r="25" spans="2:9" ht="38.25" x14ac:dyDescent="0.2">
      <c r="B25" s="63" t="s">
        <v>139</v>
      </c>
      <c r="C25" s="64" t="s">
        <v>19</v>
      </c>
      <c r="D25" s="65" t="s">
        <v>245</v>
      </c>
      <c r="E25" s="69">
        <v>20</v>
      </c>
      <c r="F25" s="66">
        <v>1.5</v>
      </c>
      <c r="G25" s="66">
        <f t="shared" ref="G25" si="5">IF(F25="","",E25*F25)</f>
        <v>30</v>
      </c>
      <c r="I25" s="147">
        <v>0</v>
      </c>
    </row>
    <row r="26" spans="2:9" x14ac:dyDescent="0.2">
      <c r="E26" s="58" t="str">
        <f>IF(SUM(E29:E29)=0,0,"")</f>
        <v/>
      </c>
      <c r="F26" s="58"/>
      <c r="G26" s="58" t="str">
        <f>IF(REKAPITULACIJA!$F$41=0,"",IF(SUM(G29:G29)=0,0,""))</f>
        <v/>
      </c>
    </row>
    <row r="27" spans="2:9" ht="21.2" customHeight="1" x14ac:dyDescent="0.3">
      <c r="B27" s="165" t="s">
        <v>140</v>
      </c>
      <c r="C27" s="166"/>
      <c r="D27" s="166"/>
      <c r="E27" s="59" t="str">
        <f>IF(SUM(E29:E29)=0,0,"")</f>
        <v/>
      </c>
      <c r="F27" s="59"/>
      <c r="G27" s="60" t="str">
        <f>IF(REKAPITULACIJA!$F$41=0,"",IF(SUM(G29:G29)=0,0,""))</f>
        <v/>
      </c>
    </row>
    <row r="28" spans="2:9" x14ac:dyDescent="0.2">
      <c r="E28" s="58" t="str">
        <f>IF(SUM(E29:E29)=0,0,"")</f>
        <v/>
      </c>
      <c r="F28" s="58"/>
      <c r="G28" s="58" t="str">
        <f>IF(REKAPITULACIJA!$F$41=0,"",IF(SUM(G29:G29)=0,0,""))</f>
        <v/>
      </c>
    </row>
    <row r="29" spans="2:9" ht="38.25" x14ac:dyDescent="0.2">
      <c r="B29" s="63" t="s">
        <v>141</v>
      </c>
      <c r="C29" s="64" t="s">
        <v>4</v>
      </c>
      <c r="D29" s="65" t="s">
        <v>299</v>
      </c>
      <c r="E29" s="69">
        <v>1</v>
      </c>
      <c r="F29" s="66">
        <v>1250</v>
      </c>
      <c r="G29" s="66">
        <f t="shared" ref="G29" si="6">IF(F29="","",E29*F29)</f>
        <v>1250</v>
      </c>
      <c r="I29" s="147">
        <v>0</v>
      </c>
    </row>
    <row r="30" spans="2:9" x14ac:dyDescent="0.2">
      <c r="E30" s="58" t="str">
        <f>IF(SUM(E33:E34)=0,0,"")</f>
        <v/>
      </c>
      <c r="F30" s="58"/>
      <c r="G30" s="58" t="str">
        <f>IF(REKAPITULACIJA!$F$41=0,"",IF(SUM(G33:G34)=0,0,""))</f>
        <v/>
      </c>
    </row>
    <row r="31" spans="2:9" ht="21.2" customHeight="1" x14ac:dyDescent="0.3">
      <c r="B31" s="165" t="s">
        <v>142</v>
      </c>
      <c r="C31" s="166"/>
      <c r="D31" s="166"/>
      <c r="E31" s="59" t="str">
        <f>IF(SUM(E33:E34)=0,0,"")</f>
        <v/>
      </c>
      <c r="F31" s="59"/>
      <c r="G31" s="60" t="str">
        <f>IF(REKAPITULACIJA!$F$41=0,"",IF(SUM(G33:G34)=0,0,""))</f>
        <v/>
      </c>
    </row>
    <row r="32" spans="2:9" x14ac:dyDescent="0.2">
      <c r="E32" s="58" t="str">
        <f>IF(SUM(E33:E34)=0,0,"")</f>
        <v/>
      </c>
      <c r="F32" s="58"/>
      <c r="G32" s="58" t="str">
        <f>IF(REKAPITULACIJA!$F$41=0,"",IF(SUM(G33:G34)=0,0,""))</f>
        <v/>
      </c>
    </row>
    <row r="33" spans="2:9" ht="51" x14ac:dyDescent="0.2">
      <c r="B33" s="63" t="s">
        <v>247</v>
      </c>
      <c r="C33" s="64" t="s">
        <v>4</v>
      </c>
      <c r="D33" s="65" t="s">
        <v>300</v>
      </c>
      <c r="E33" s="69">
        <v>6</v>
      </c>
      <c r="F33" s="66">
        <v>85</v>
      </c>
      <c r="G33" s="66">
        <f t="shared" ref="G33" si="7">IF(F33="","",E33*F33)</f>
        <v>510</v>
      </c>
      <c r="I33" s="147">
        <v>0</v>
      </c>
    </row>
    <row r="34" spans="2:9" ht="38.25" x14ac:dyDescent="0.2">
      <c r="B34" s="63" t="s">
        <v>248</v>
      </c>
      <c r="C34" s="64" t="s">
        <v>4</v>
      </c>
      <c r="D34" s="65" t="s">
        <v>301</v>
      </c>
      <c r="E34" s="69">
        <v>5</v>
      </c>
      <c r="F34" s="66">
        <v>350</v>
      </c>
      <c r="G34" s="66">
        <f t="shared" ref="G34" si="8">IF(F34="","",E34*F34)</f>
        <v>1750</v>
      </c>
      <c r="I34" s="147">
        <v>0</v>
      </c>
    </row>
    <row r="35" spans="2:9" ht="13.5" thickBot="1" x14ac:dyDescent="0.25">
      <c r="I35" s="61"/>
    </row>
    <row r="36" spans="2:9" ht="16.5" thickBot="1" x14ac:dyDescent="0.25">
      <c r="D36" s="74" t="s">
        <v>122</v>
      </c>
      <c r="E36" s="75"/>
      <c r="F36" s="167">
        <f>IF(SUM(G8:G34)=0,"",SUM(G8:G34))</f>
        <v>7563.7</v>
      </c>
      <c r="G36" s="168"/>
    </row>
  </sheetData>
  <sheetProtection selectLockedCells="1" selectUnlockedCells="1"/>
  <autoFilter ref="E1:G36">
    <filterColumn colId="0">
      <filters blank="1">
        <filter val="1,00"/>
        <filter val="10,00"/>
        <filter val="115,00"/>
        <filter val="12,00"/>
        <filter val="125,00"/>
        <filter val="16,00"/>
        <filter val="2,00"/>
        <filter val="20,00"/>
        <filter val="3,00"/>
        <filter val="36,00"/>
        <filter val="36,10"/>
        <filter val="5,00"/>
        <filter val="6,00"/>
        <filter val="83,00"/>
        <filter val="količina"/>
      </filters>
    </filterColumn>
  </autoFilter>
  <dataConsolidate/>
  <mergeCells count="6">
    <mergeCell ref="F36:G36"/>
    <mergeCell ref="B4:G4"/>
    <mergeCell ref="B6:D6"/>
    <mergeCell ref="B12:D12"/>
    <mergeCell ref="B27:D27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39" sqref="F39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4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9"/>
    </row>
    <row r="4" spans="1:9" ht="15.75" x14ac:dyDescent="0.2">
      <c r="B4" s="164" t="s">
        <v>144</v>
      </c>
      <c r="C4" s="164"/>
      <c r="D4" s="164"/>
      <c r="E4" s="164"/>
      <c r="F4" s="164"/>
      <c r="G4" s="164"/>
    </row>
    <row r="5" spans="1:9" ht="12.75" customHeight="1" x14ac:dyDescent="0.2">
      <c r="E5" s="89" t="str">
        <f>IF(SUM(E6:E8)=0,0,"")</f>
        <v/>
      </c>
      <c r="F5" s="89"/>
      <c r="G5" s="89" t="str">
        <f>IF(REKAPITULACIJA!$F$41=0,"",IF(SUM(G6:G8)=0,0,""))</f>
        <v/>
      </c>
    </row>
    <row r="6" spans="1:9" ht="21.2" customHeight="1" x14ac:dyDescent="0.3">
      <c r="B6" s="165" t="s">
        <v>145</v>
      </c>
      <c r="C6" s="166"/>
      <c r="D6" s="166"/>
      <c r="E6" s="59" t="str">
        <f>IF(SUM(E8:E8)=0,0,"")</f>
        <v/>
      </c>
      <c r="F6" s="59"/>
      <c r="G6" s="60" t="str">
        <f>IF(REKAPITULACIJA!$F$41=0,"",IF(SUM(G8:G8)=0,0,""))</f>
        <v/>
      </c>
    </row>
    <row r="7" spans="1:9" ht="12.75" customHeight="1" x14ac:dyDescent="0.2">
      <c r="E7" s="89" t="str">
        <f>IF(SUM(E8:E8)=0,0,"")</f>
        <v/>
      </c>
      <c r="F7" s="89"/>
      <c r="G7" s="89" t="str">
        <f>IF(REKAPITULACIJA!$F$41=0,"",IF(SUM(G8:G8)=0,0,""))</f>
        <v/>
      </c>
    </row>
    <row r="8" spans="1:9" ht="51" x14ac:dyDescent="0.2">
      <c r="B8" s="63" t="s">
        <v>146</v>
      </c>
      <c r="C8" s="64" t="s">
        <v>217</v>
      </c>
      <c r="D8" s="65" t="s">
        <v>264</v>
      </c>
      <c r="E8" s="69">
        <v>75</v>
      </c>
      <c r="F8" s="66">
        <v>25</v>
      </c>
      <c r="G8" s="66">
        <f t="shared" ref="G8" si="0">IF(F8="","",E8*F8)</f>
        <v>1875</v>
      </c>
      <c r="I8" s="147">
        <v>0</v>
      </c>
    </row>
    <row r="9" spans="1:9" x14ac:dyDescent="0.2">
      <c r="E9" s="89" t="str">
        <f>IF(SUM(E10:E12)=0,0,"")</f>
        <v/>
      </c>
      <c r="F9" s="89"/>
      <c r="G9" s="89" t="str">
        <f>IF(REKAPITULACIJA!$F$41=0,"",IF(SUM(G10:G12)=0,0,""))</f>
        <v/>
      </c>
    </row>
    <row r="10" spans="1:9" ht="21.2" customHeight="1" x14ac:dyDescent="0.3">
      <c r="B10" s="165" t="s">
        <v>147</v>
      </c>
      <c r="C10" s="166"/>
      <c r="D10" s="166"/>
      <c r="E10" s="59" t="str">
        <f>IF(SUM(E12:E12)=0,0,"")</f>
        <v/>
      </c>
      <c r="F10" s="59"/>
      <c r="G10" s="60" t="str">
        <f>IF(REKAPITULACIJA!$F$41=0,"",IF(SUM(G12:G12)=0,0,""))</f>
        <v/>
      </c>
    </row>
    <row r="11" spans="1:9" x14ac:dyDescent="0.2">
      <c r="E11" s="89" t="str">
        <f>IF(SUM(E12:E12)=0,0,"")</f>
        <v/>
      </c>
      <c r="F11" s="89"/>
      <c r="G11" s="89" t="str">
        <f>IF(REKAPITULACIJA!$F$41=0,"",IF(SUM(G12:G12)=0,0,""))</f>
        <v/>
      </c>
    </row>
    <row r="12" spans="1:9" ht="51" x14ac:dyDescent="0.2">
      <c r="B12" s="63" t="s">
        <v>148</v>
      </c>
      <c r="C12" s="64" t="s">
        <v>217</v>
      </c>
      <c r="D12" s="65" t="s">
        <v>262</v>
      </c>
      <c r="E12" s="69">
        <v>25</v>
      </c>
      <c r="F12" s="66">
        <v>25</v>
      </c>
      <c r="G12" s="66">
        <f>IF(F12="","",E12*F12)</f>
        <v>625</v>
      </c>
      <c r="I12" s="147">
        <v>0</v>
      </c>
    </row>
    <row r="13" spans="1:9" x14ac:dyDescent="0.2">
      <c r="E13" s="89" t="str">
        <f>IF(SUM(E16:E16)=0,0,"")</f>
        <v/>
      </c>
      <c r="F13" s="89"/>
      <c r="G13" s="89" t="str">
        <f>IF(REKAPITULACIJA!$F$41=0,"",IF(SUM(G16:G16)=0,0,""))</f>
        <v/>
      </c>
    </row>
    <row r="14" spans="1:9" ht="21.2" customHeight="1" x14ac:dyDescent="0.3">
      <c r="B14" s="165" t="s">
        <v>149</v>
      </c>
      <c r="C14" s="166"/>
      <c r="D14" s="166"/>
      <c r="E14" s="59" t="str">
        <f>IF(SUM(E16:E16)=0,0,"")</f>
        <v/>
      </c>
      <c r="F14" s="59"/>
      <c r="G14" s="60" t="str">
        <f>IF(REKAPITULACIJA!$F$41=0,"",IF(SUM(G16:G16)=0,0,""))</f>
        <v/>
      </c>
    </row>
    <row r="15" spans="1:9" x14ac:dyDescent="0.2">
      <c r="E15" s="89" t="str">
        <f>IF(SUM(E16:E16)=0,0,"")</f>
        <v/>
      </c>
      <c r="F15" s="89"/>
      <c r="G15" s="89" t="str">
        <f>IF(REKAPITULACIJA!$F$41=0,"",IF(SUM(G16:G16)=0,0,""))</f>
        <v/>
      </c>
    </row>
    <row r="16" spans="1:9" ht="51" x14ac:dyDescent="0.2">
      <c r="B16" s="63" t="s">
        <v>150</v>
      </c>
      <c r="C16" s="64" t="s">
        <v>217</v>
      </c>
      <c r="D16" s="65" t="s">
        <v>263</v>
      </c>
      <c r="E16" s="69">
        <v>10</v>
      </c>
      <c r="F16" s="66">
        <v>25</v>
      </c>
      <c r="G16" s="66">
        <f>IF(F16="","",E16*F16)</f>
        <v>250</v>
      </c>
      <c r="I16" s="147">
        <v>0</v>
      </c>
    </row>
    <row r="17" spans="2:9" ht="12.75" customHeight="1" x14ac:dyDescent="0.2">
      <c r="E17" s="89" t="str">
        <f>IF(SUM(E20:E23)=0,0,"")</f>
        <v/>
      </c>
      <c r="F17" s="89"/>
      <c r="G17" s="89" t="str">
        <f>IF(REKAPITULACIJA!$F$41=0,"",IF(SUM(G20:G23)=0,0,""))</f>
        <v/>
      </c>
    </row>
    <row r="18" spans="2:9" ht="21.2" customHeight="1" x14ac:dyDescent="0.3">
      <c r="B18" s="165" t="s">
        <v>151</v>
      </c>
      <c r="C18" s="166"/>
      <c r="D18" s="166"/>
      <c r="E18" s="59" t="str">
        <f>IF(SUM(E20:E23)=0,0,"")</f>
        <v/>
      </c>
      <c r="F18" s="59"/>
      <c r="G18" s="60" t="str">
        <f>IF(REKAPITULACIJA!$F$41=0,"",IF(SUM(G20:G23)=0,0,""))</f>
        <v/>
      </c>
    </row>
    <row r="19" spans="2:9" ht="9" customHeight="1" x14ac:dyDescent="0.2">
      <c r="E19" s="89" t="str">
        <f>IF(SUM(E20:E23)=0,0,"")</f>
        <v/>
      </c>
      <c r="F19" s="89"/>
      <c r="G19" s="89" t="str">
        <f>IF(REKAPITULACIJA!$F$41=0,"",IF(SUM(G20:G23)=0,0,""))</f>
        <v/>
      </c>
    </row>
    <row r="20" spans="2:9" ht="25.5" x14ac:dyDescent="0.2">
      <c r="B20" s="63" t="s">
        <v>152</v>
      </c>
      <c r="C20" s="64" t="s">
        <v>153</v>
      </c>
      <c r="D20" s="65" t="s">
        <v>218</v>
      </c>
      <c r="E20" s="69">
        <v>20</v>
      </c>
      <c r="F20" s="66">
        <v>60</v>
      </c>
      <c r="G20" s="66">
        <f t="shared" ref="G20:G23" si="1">IF(F20="","",E20*F20)</f>
        <v>1200</v>
      </c>
      <c r="I20" s="147">
        <v>125</v>
      </c>
    </row>
    <row r="21" spans="2:9" ht="25.5" x14ac:dyDescent="0.2">
      <c r="B21" s="63" t="s">
        <v>154</v>
      </c>
      <c r="C21" s="64" t="s">
        <v>153</v>
      </c>
      <c r="D21" s="65" t="s">
        <v>223</v>
      </c>
      <c r="E21" s="69">
        <v>5</v>
      </c>
      <c r="F21" s="66">
        <v>60</v>
      </c>
      <c r="G21" s="66">
        <f t="shared" si="1"/>
        <v>300</v>
      </c>
      <c r="I21" s="147">
        <v>0</v>
      </c>
    </row>
    <row r="22" spans="2:9" ht="25.5" x14ac:dyDescent="0.2">
      <c r="B22" s="63" t="s">
        <v>155</v>
      </c>
      <c r="C22" s="64" t="s">
        <v>153</v>
      </c>
      <c r="D22" s="65" t="s">
        <v>219</v>
      </c>
      <c r="E22" s="69">
        <v>10</v>
      </c>
      <c r="F22" s="66">
        <v>60</v>
      </c>
      <c r="G22" s="66">
        <f t="shared" si="1"/>
        <v>600</v>
      </c>
      <c r="I22" s="147">
        <v>125</v>
      </c>
    </row>
    <row r="23" spans="2:9" ht="51" x14ac:dyDescent="0.2">
      <c r="B23" s="63" t="s">
        <v>261</v>
      </c>
      <c r="C23" s="64" t="s">
        <v>4</v>
      </c>
      <c r="D23" s="65" t="s">
        <v>265</v>
      </c>
      <c r="E23" s="69">
        <v>1</v>
      </c>
      <c r="F23" s="66">
        <v>4000</v>
      </c>
      <c r="G23" s="66">
        <f t="shared" si="1"/>
        <v>4000</v>
      </c>
      <c r="I23" s="147">
        <v>0</v>
      </c>
    </row>
    <row r="24" spans="2:9" ht="12.75" customHeight="1" thickBot="1" x14ac:dyDescent="0.25"/>
    <row r="25" spans="2:9" ht="16.5" thickBot="1" x14ac:dyDescent="0.25">
      <c r="D25" s="74" t="s">
        <v>143</v>
      </c>
      <c r="E25" s="75"/>
      <c r="F25" s="167">
        <f>IF(SUM(G5:G23)=0,"",SUM(G5:G23))</f>
        <v>8850</v>
      </c>
      <c r="G25" s="168"/>
    </row>
  </sheetData>
  <sheetProtection selectLockedCells="1" selectUnlockedCells="1"/>
  <autoFilter ref="E1:G25">
    <filterColumn colId="0">
      <filters blank="1">
        <filter val="1,00"/>
        <filter val="10,00"/>
        <filter val="20,00"/>
        <filter val="5,00"/>
        <filter val="75,00"/>
        <filter val="količina"/>
      </filters>
    </filterColumn>
  </autoFilter>
  <dataConsolidate/>
  <mergeCells count="6">
    <mergeCell ref="B18:D18"/>
    <mergeCell ref="F25:G25"/>
    <mergeCell ref="B6:D6"/>
    <mergeCell ref="B4:G4"/>
    <mergeCell ref="B10:D10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44</vt:i4>
      </vt:variant>
    </vt:vector>
  </HeadingPairs>
  <TitlesOfParts>
    <vt:vector size="52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_5.5_Popravila_objektov</vt:lpstr>
      <vt:lpstr>_6.1_Pokončna_oprema_cest</vt:lpstr>
      <vt:lpstr>_6.2_Označbe_na_voziščihž</vt:lpstr>
      <vt:lpstr>_6.3_Oprema_za_vodenje_prometa</vt:lpstr>
      <vt:lpstr>_6.4_Oprema_za_zavarovanje_prometa</vt:lpstr>
      <vt:lpstr>_7.3_Telekomunikacijske_naprave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2019-02-20T10:56:52Z</cp:lastPrinted>
  <dcterms:created xsi:type="dcterms:W3CDTF">2010-07-30T11:24:43Z</dcterms:created>
  <dcterms:modified xsi:type="dcterms:W3CDTF">2024-11-13T07:48:22Z</dcterms:modified>
</cp:coreProperties>
</file>